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asignavimai'!$A$1:$R$125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3" l="1"/>
  <c r="I42" i="3" l="1"/>
  <c r="I94" i="3" l="1"/>
  <c r="I97" i="3"/>
  <c r="I91" i="3"/>
  <c r="I74" i="3"/>
  <c r="I30" i="3"/>
  <c r="I36" i="3"/>
  <c r="I102" i="3" l="1"/>
  <c r="I59" i="3" l="1"/>
  <c r="I67" i="3" l="1"/>
  <c r="I68" i="3" l="1"/>
  <c r="I61" i="3"/>
  <c r="I41" i="3"/>
  <c r="I29" i="3"/>
  <c r="I22" i="3"/>
  <c r="I75" i="3" l="1"/>
  <c r="I23" i="3" l="1"/>
  <c r="H114" i="3" l="1"/>
  <c r="I114" i="3"/>
  <c r="J114" i="3"/>
  <c r="K114" i="3"/>
  <c r="G116" i="3"/>
  <c r="G117" i="3"/>
  <c r="G120" i="3"/>
  <c r="H116" i="3"/>
  <c r="I116" i="3"/>
  <c r="J116" i="3"/>
  <c r="K116" i="3"/>
  <c r="H117" i="3"/>
  <c r="I117" i="3"/>
  <c r="J117" i="3"/>
  <c r="K117" i="3"/>
  <c r="H120" i="3"/>
  <c r="I120" i="3"/>
  <c r="J120" i="3"/>
  <c r="K120" i="3"/>
  <c r="G114" i="3"/>
  <c r="B60" i="4" l="1"/>
  <c r="C60" i="4"/>
  <c r="D60" i="4"/>
  <c r="E60" i="4"/>
  <c r="F60" i="4"/>
  <c r="A60" i="4"/>
  <c r="B59" i="4"/>
  <c r="K82" i="3"/>
  <c r="J82" i="3"/>
  <c r="I82" i="3"/>
  <c r="S82" i="3" s="1"/>
  <c r="H82" i="3"/>
  <c r="G82" i="3"/>
  <c r="D75" i="4" l="1"/>
  <c r="E75" i="4"/>
  <c r="F75" i="4"/>
  <c r="C75" i="4"/>
  <c r="B75" i="4"/>
  <c r="B74" i="4"/>
  <c r="A75" i="4"/>
  <c r="K106" i="3"/>
  <c r="J106" i="3"/>
  <c r="I106" i="3"/>
  <c r="H106" i="3"/>
  <c r="G106" i="3"/>
  <c r="S106" i="3" l="1"/>
  <c r="A73" i="4"/>
  <c r="H99" i="3" l="1"/>
  <c r="I99" i="3"/>
  <c r="J99" i="3"/>
  <c r="K99" i="3"/>
  <c r="G99" i="3"/>
  <c r="C73" i="4" l="1"/>
  <c r="D73" i="4"/>
  <c r="E73" i="4"/>
  <c r="F73" i="4"/>
  <c r="C72" i="4"/>
  <c r="D72" i="4"/>
  <c r="E72" i="4"/>
  <c r="F72" i="4"/>
  <c r="B73" i="4"/>
  <c r="B72" i="4"/>
  <c r="A72" i="4"/>
  <c r="K103" i="3"/>
  <c r="J103" i="3"/>
  <c r="I103" i="3"/>
  <c r="H103" i="3"/>
  <c r="G103" i="3"/>
  <c r="G76" i="3"/>
  <c r="H76" i="3"/>
  <c r="I76" i="3"/>
  <c r="J76" i="3"/>
  <c r="K76" i="3"/>
  <c r="S103" i="3" l="1"/>
  <c r="S76" i="3"/>
  <c r="K95" i="3" l="1"/>
  <c r="J95" i="3"/>
  <c r="I95" i="3"/>
  <c r="H95" i="3"/>
  <c r="G95" i="3"/>
  <c r="K92" i="3"/>
  <c r="J92" i="3"/>
  <c r="I92" i="3"/>
  <c r="H92" i="3"/>
  <c r="G92" i="3"/>
  <c r="H89" i="3"/>
  <c r="I89" i="3"/>
  <c r="I124" i="3" s="1"/>
  <c r="J89" i="3"/>
  <c r="J124" i="3" s="1"/>
  <c r="K89" i="3"/>
  <c r="G89" i="3"/>
  <c r="G107" i="3" s="1"/>
  <c r="G108" i="3" s="1"/>
  <c r="H79" i="3"/>
  <c r="H83" i="3" s="1"/>
  <c r="I79" i="3"/>
  <c r="J79" i="3"/>
  <c r="K79" i="3"/>
  <c r="G79" i="3"/>
  <c r="H69" i="3"/>
  <c r="I69" i="3"/>
  <c r="J69" i="3"/>
  <c r="K69" i="3"/>
  <c r="G69" i="3"/>
  <c r="H62" i="3"/>
  <c r="I62" i="3"/>
  <c r="J62" i="3"/>
  <c r="K62" i="3"/>
  <c r="G62" i="3"/>
  <c r="K49" i="3"/>
  <c r="J49" i="3"/>
  <c r="I49" i="3"/>
  <c r="H49" i="3"/>
  <c r="G49" i="3"/>
  <c r="K43" i="3"/>
  <c r="J43" i="3"/>
  <c r="I43" i="3"/>
  <c r="H43" i="3"/>
  <c r="G43" i="3"/>
  <c r="K37" i="3"/>
  <c r="J37" i="3"/>
  <c r="I37" i="3"/>
  <c r="H37" i="3"/>
  <c r="G37" i="3"/>
  <c r="H31" i="3"/>
  <c r="I31" i="3"/>
  <c r="J31" i="3"/>
  <c r="K31" i="3"/>
  <c r="G31" i="3"/>
  <c r="H25" i="3"/>
  <c r="I25" i="3"/>
  <c r="J25" i="3"/>
  <c r="K25" i="3"/>
  <c r="G25" i="3"/>
  <c r="G125" i="3" s="1"/>
  <c r="K107" i="3" l="1"/>
  <c r="K124" i="3"/>
  <c r="G83" i="3"/>
  <c r="H107" i="3"/>
  <c r="H108" i="3" s="1"/>
  <c r="H124" i="3"/>
  <c r="K125" i="3"/>
  <c r="H125" i="3"/>
  <c r="K83" i="3"/>
  <c r="K84" i="3" s="1"/>
  <c r="J125" i="3"/>
  <c r="J83" i="3"/>
  <c r="I125" i="3"/>
  <c r="I83" i="3"/>
  <c r="I84" i="3" s="1"/>
  <c r="J107" i="3"/>
  <c r="J108" i="3" s="1"/>
  <c r="I107" i="3"/>
  <c r="I108" i="3" s="1"/>
  <c r="K108" i="3"/>
  <c r="G124" i="3"/>
  <c r="S99" i="3"/>
  <c r="H50" i="3"/>
  <c r="H51" i="3" s="1"/>
  <c r="S31" i="3"/>
  <c r="S37" i="3"/>
  <c r="S62" i="3"/>
  <c r="S89" i="3"/>
  <c r="S92" i="3"/>
  <c r="S95" i="3"/>
  <c r="J84" i="3"/>
  <c r="H84" i="3"/>
  <c r="S79" i="3"/>
  <c r="S69" i="3"/>
  <c r="S49" i="3"/>
  <c r="G50" i="3"/>
  <c r="S43" i="3"/>
  <c r="J50" i="3"/>
  <c r="J51" i="3" s="1"/>
  <c r="K50" i="3"/>
  <c r="K51" i="3" s="1"/>
  <c r="I50" i="3"/>
  <c r="I51" i="3" s="1"/>
  <c r="S25" i="3"/>
  <c r="F64" i="4"/>
  <c r="E64" i="4"/>
  <c r="D64" i="4"/>
  <c r="C64" i="4"/>
  <c r="B64" i="4"/>
  <c r="A64" i="4"/>
  <c r="B63" i="4"/>
  <c r="F62" i="4"/>
  <c r="E62" i="4"/>
  <c r="D62" i="4"/>
  <c r="C62" i="4"/>
  <c r="B62" i="4"/>
  <c r="A62" i="4"/>
  <c r="B61" i="4"/>
  <c r="F58" i="4"/>
  <c r="E58" i="4"/>
  <c r="D58" i="4"/>
  <c r="C58" i="4"/>
  <c r="B58" i="4"/>
  <c r="A58" i="4"/>
  <c r="B57" i="4"/>
  <c r="F56" i="4"/>
  <c r="E56" i="4"/>
  <c r="D56" i="4"/>
  <c r="C56" i="4"/>
  <c r="B56" i="4"/>
  <c r="F55" i="4"/>
  <c r="E55" i="4"/>
  <c r="D55" i="4"/>
  <c r="C55" i="4"/>
  <c r="B55" i="4"/>
  <c r="F54" i="4"/>
  <c r="E54" i="4"/>
  <c r="D54" i="4"/>
  <c r="C54" i="4"/>
  <c r="B54" i="4"/>
  <c r="F53" i="4"/>
  <c r="E53" i="4"/>
  <c r="D53" i="4"/>
  <c r="C53" i="4"/>
  <c r="B53" i="4"/>
  <c r="A54" i="4"/>
  <c r="A55" i="4"/>
  <c r="A56" i="4"/>
  <c r="A53" i="4"/>
  <c r="B52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49" i="4"/>
  <c r="A50" i="4"/>
  <c r="A51" i="4"/>
  <c r="A48" i="4"/>
  <c r="B47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A45" i="4"/>
  <c r="A46" i="4"/>
  <c r="A44" i="4"/>
  <c r="B43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A41" i="4"/>
  <c r="A42" i="4"/>
  <c r="A40" i="4"/>
  <c r="B39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A37" i="4"/>
  <c r="A38" i="4"/>
  <c r="A36" i="4"/>
  <c r="B35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3" i="4"/>
  <c r="A34" i="4"/>
  <c r="A32" i="4"/>
  <c r="B31" i="4"/>
  <c r="B28" i="4"/>
  <c r="C28" i="4"/>
  <c r="D28" i="4"/>
  <c r="E28" i="4"/>
  <c r="F28" i="4"/>
  <c r="B29" i="4"/>
  <c r="C29" i="4"/>
  <c r="D29" i="4"/>
  <c r="E29" i="4"/>
  <c r="F29" i="4"/>
  <c r="B30" i="4"/>
  <c r="C30" i="4"/>
  <c r="D30" i="4"/>
  <c r="E30" i="4"/>
  <c r="F30" i="4"/>
  <c r="A29" i="4"/>
  <c r="A30" i="4"/>
  <c r="A28" i="4"/>
  <c r="B27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A25" i="4"/>
  <c r="A26" i="4"/>
  <c r="A24" i="4"/>
  <c r="B23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0" i="4"/>
  <c r="A21" i="4"/>
  <c r="A22" i="4"/>
  <c r="A19" i="4"/>
  <c r="B18" i="4"/>
  <c r="B16" i="4"/>
  <c r="C16" i="4"/>
  <c r="D16" i="4"/>
  <c r="E16" i="4"/>
  <c r="F16" i="4"/>
  <c r="B17" i="4"/>
  <c r="C17" i="4"/>
  <c r="D17" i="4"/>
  <c r="E17" i="4"/>
  <c r="F17" i="4"/>
  <c r="A17" i="4"/>
  <c r="A16" i="4"/>
  <c r="B15" i="4"/>
  <c r="J109" i="3" l="1"/>
  <c r="I109" i="3"/>
  <c r="K109" i="3"/>
  <c r="H109" i="3"/>
  <c r="G122" i="3"/>
  <c r="H122" i="3"/>
  <c r="I122" i="3"/>
  <c r="J122" i="3"/>
  <c r="K122" i="3"/>
  <c r="G51" i="3" l="1"/>
  <c r="G84" i="3" l="1"/>
  <c r="G109" i="3" s="1"/>
  <c r="B70" i="4"/>
  <c r="C70" i="4"/>
  <c r="D70" i="4"/>
  <c r="E70" i="4"/>
  <c r="F70" i="4"/>
  <c r="A70" i="4"/>
  <c r="B69" i="4"/>
  <c r="B68" i="4"/>
  <c r="C68" i="4"/>
  <c r="D68" i="4"/>
  <c r="E68" i="4"/>
  <c r="F68" i="4"/>
  <c r="A68" i="4"/>
  <c r="B67" i="4"/>
  <c r="B65" i="4"/>
  <c r="B66" i="4"/>
  <c r="C66" i="4"/>
  <c r="D66" i="4"/>
  <c r="E66" i="4"/>
  <c r="F66" i="4"/>
  <c r="A66" i="4"/>
  <c r="G128" i="3" l="1"/>
  <c r="G127" i="3" l="1"/>
  <c r="J128" i="3" l="1"/>
  <c r="H128" i="3"/>
  <c r="I128" i="3"/>
  <c r="K128" i="3"/>
  <c r="K127" i="3" l="1"/>
  <c r="J127" i="3"/>
  <c r="I127" i="3"/>
  <c r="H127" i="3"/>
</calcChain>
</file>

<file path=xl/sharedStrings.xml><?xml version="1.0" encoding="utf-8"?>
<sst xmlns="http://schemas.openxmlformats.org/spreadsheetml/2006/main" count="607" uniqueCount="198">
  <si>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</si>
  <si>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</si>
  <si>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</si>
  <si>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</si>
  <si>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</si>
  <si>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</si>
  <si>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</si>
  <si>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</si>
  <si>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</si>
  <si>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</si>
  <si>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</si>
  <si>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</si>
  <si>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</si>
  <si>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</si>
  <si>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</si>
  <si>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</si>
  <si>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</si>
  <si>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</si>
  <si>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</si>
  <si>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</si>
  <si>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</si>
  <si>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</si>
  <si>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</si>
  <si>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</si>
  <si>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</si>
  <si>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</si>
  <si>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</si>
  <si>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</si>
  <si>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</si>
  <si>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</si>
  <si>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</si>
  <si>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</si>
  <si>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</si>
  <si>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</si>
  <si>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</si>
  <si>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</si>
  <si>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</si>
  <si>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</si>
  <si>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</si>
  <si>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</si>
  <si>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</si>
  <si>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</si>
  <si>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</si>
  <si>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</si>
  <si>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</si>
  <si>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</si>
  <si>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</si>
  <si>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</si>
  <si>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</si>
  <si>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</si>
  <si>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</si>
  <si>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</si>
  <si>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</si>
  <si>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</si>
  <si>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</si>
  <si>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</si>
  <si>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</si>
  <si>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</si>
  <si>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</si>
  <si>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</si>
  <si>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</si>
  <si>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</si>
  <si>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</si>
  <si>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</si>
  <si>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</si>
  <si>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</si>
  <si>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</si>
  <si>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</si>
  <si>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</si>
  <si>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</si>
  <si>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</si>
  <si>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</si>
  <si>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</si>
  <si>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</si>
  <si>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</si>
  <si>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</si>
  <si>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</si>
  <si>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</si>
  <si>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</si>
  <si>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</si>
  <si>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</si>
  <si>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</si>
  <si>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</si>
  <si>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</si>
  <si>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</si>
  <si>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</si>
  <si>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</si>
  <si>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</si>
  <si>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</si>
  <si>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</si>
  <si>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</si>
  <si>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</si>
  <si>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</si>
  <si>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</si>
  <si>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</si>
  <si>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</si>
  <si>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</si>
  <si>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</si>
  <si>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</si>
  <si>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</si>
  <si>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</si>
  <si>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</si>
  <si>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</si>
  <si>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</si>
  <si>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</si>
  <si>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</si>
  <si>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</si>
  <si>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</si>
  <si>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</si>
  <si>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</si>
  <si>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</si>
  <si>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</si>
  <si>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</si>
  <si>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</si>
  <si>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</si>
  <si>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</si>
  <si>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</si>
  <si>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</si>
  <si>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</si>
  <si>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</si>
  <si>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</si>
  <si>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</si>
  <si>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</si>
  <si>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</si>
  <si>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</si>
  <si>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</si>
  <si>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</si>
  <si>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</si>
  <si>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</si>
  <si>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</si>
  <si>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</si>
  <si>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</si>
  <si>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</si>
  <si>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>P-006-03-01-04-01</t>
  </si>
  <si>
    <t>Į įstaigą atvykusių ir ilgalaikius produktus/ paslaugas sukūrusių profesionalių menininkų kūrėjų skaičius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</si>
  <si>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</si>
  <si>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</si>
  <si>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</si>
  <si>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</si>
  <si>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</si>
  <si>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</si>
  <si>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</si>
  <si>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</si>
  <si>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</si>
  <si>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</si>
  <si>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</si>
  <si>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</si>
  <si>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</si>
  <si>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</si>
  <si>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</si>
  <si>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</si>
  <si>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</si>
  <si>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</si>
  <si>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</si>
  <si>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</si>
  <si>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SB(VB)</t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</si>
  <si>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</si>
  <si>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</si>
  <si>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</si>
  <si>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strateginio veiklos plano</t>
  </si>
  <si>
    <t>2.6 priedas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</si>
  <si>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</si>
  <si>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</si>
  <si>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</si>
  <si>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     2025-ųjų m. asignavimai ir kitos lėšos</t>
  </si>
  <si>
    <t>Planuojami        2026-ųjų m. asignavimai ir kitos lėšos</t>
  </si>
  <si>
    <t xml:space="preserve"> Kultūros paveldo objektų, kuriuose atlikti remonto ar tvarkybos darbai, skaičius</t>
  </si>
  <si>
    <t>Sutvarkytų kultūrinę vertę turinčių objektų skaičius</t>
  </si>
  <si>
    <t>006-03-01-05 Programos priemonė (pažangos)</t>
  </si>
  <si>
    <t>Kultūros vertybių apsaugos organizavimas</t>
  </si>
  <si>
    <t xml:space="preserve">Viešosios bibliotekos veikla </t>
  </si>
  <si>
    <t>Turizmo informacijos centro veikla</t>
  </si>
  <si>
    <t xml:space="preserve">tarybos 2024 m. vasario 8 d. </t>
  </si>
  <si>
    <t xml:space="preserve"> Plungės rajono savivaldybės 2024–2026 metų </t>
  </si>
  <si>
    <t>ES</t>
  </si>
  <si>
    <t>Europos Sąjungos paramos lėšos</t>
  </si>
  <si>
    <t>Savivaldybės biudžeto lėšos (prisidėjimas prie regioninių projektų)</t>
  </si>
  <si>
    <t>SB (RP)</t>
  </si>
  <si>
    <t>Paskolos lėšos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</si>
  <si>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</si>
  <si>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</si>
  <si>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</si>
  <si>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</si>
  <si>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Kultūros centro veikla</t>
  </si>
  <si>
    <t xml:space="preserve">Kultūros vertybių apsaugos organizavimas  </t>
  </si>
  <si>
    <t>06</t>
  </si>
  <si>
    <t>V-006-03-01-06-01</t>
  </si>
  <si>
    <t>006-03-01-06 Programos priemonė (tęstinė)</t>
  </si>
  <si>
    <t>V-006-03-01-05-01</t>
  </si>
  <si>
    <t>V-006-03-01-05-02</t>
  </si>
  <si>
    <t>Asignavimų skirtumas (2023 m.- 2024 m.)</t>
  </si>
  <si>
    <t>V-006-02-01-05-01</t>
  </si>
  <si>
    <t>006-02-01-05 Programos priemonė (tęstinė)</t>
  </si>
  <si>
    <t xml:space="preserve">Plungės rajono savivaldybės 2024–2026 metų </t>
  </si>
  <si>
    <t>sprendimu Nr. T1 - 48</t>
  </si>
  <si>
    <t>sprendimu Nr.T1-48</t>
  </si>
  <si>
    <t>(Plungės rajono savivaldybės tarybos</t>
  </si>
  <si>
    <t xml:space="preserve">2024 m. gruodžio 19 d. sprendimo Nr. T1-298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</si>
</sst>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0"/>
      <name val="Arial"/>
      <family val="2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9" fontId="13" fillId="0" borderId="0" applyFont="0" applyFill="0" applyBorder="0" applyAlignment="0" applyProtection="0"/>
    <xf numFmtId="0" fontId="28" fillId="0" borderId="0"/>
  </cellStyleXfs>
  <cellXfs count="30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29" xfId="0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166" fontId="12" fillId="0" borderId="30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2" xfId="0" applyFont="1" applyFill="1" applyBorder="1" applyAlignment="1" applyProtection="1">
      <alignment horizontal="center" vertical="center" wrapText="1" readingOrder="1"/>
      <protection locked="0"/>
    </xf>
    <xf numFmtId="0" fontId="8" fillId="10" borderId="33" xfId="0" applyFont="1" applyFill="1" applyBorder="1" applyAlignment="1" applyProtection="1">
      <alignment horizontal="left" vertical="center" wrapText="1" readingOrder="1"/>
      <protection locked="0"/>
    </xf>
    <xf numFmtId="0" fontId="8" fillId="10" borderId="33" xfId="0" applyFont="1" applyFill="1" applyBorder="1" applyAlignment="1" applyProtection="1">
      <alignment horizontal="center" vertical="center" wrapText="1" readingOrder="1"/>
      <protection locked="0"/>
    </xf>
    <xf numFmtId="0" fontId="8" fillId="10" borderId="34" xfId="0" applyFont="1" applyFill="1" applyBorder="1" applyAlignment="1" applyProtection="1">
      <alignment horizontal="center" vertical="center" wrapText="1" readingOrder="1"/>
      <protection locked="0"/>
    </xf>
    <xf numFmtId="166" fontId="1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3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5" xfId="0" applyFont="1" applyFill="1" applyBorder="1"/>
    <xf numFmtId="0" fontId="1" fillId="0" borderId="12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Fill="1" applyBorder="1"/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7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4" fontId="12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2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10" borderId="29" xfId="0" applyFont="1" applyFill="1" applyBorder="1" applyAlignment="1" applyProtection="1">
      <alignment horizontal="left" vertical="center" wrapText="1" readingOrder="1"/>
      <protection locked="0"/>
    </xf>
    <xf numFmtId="0" fontId="24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" fillId="8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166" fontId="29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18" fillId="8" borderId="5" xfId="3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164" fontId="30" fillId="0" borderId="12" xfId="0" applyNumberFormat="1" applyFont="1" applyBorder="1" applyAlignment="1" applyProtection="1">
      <alignment horizontal="center" vertical="center" wrapText="1" readingOrder="1"/>
      <protection locked="0"/>
    </xf>
    <xf numFmtId="164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29" fillId="0" borderId="0" xfId="0" applyNumberFormat="1" applyFont="1" applyAlignment="1">
      <alignment horizontal="center"/>
    </xf>
    <xf numFmtId="166" fontId="18" fillId="0" borderId="0" xfId="0" applyNumberFormat="1" applyFont="1" applyAlignment="1">
      <alignment horizontal="center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166" fontId="18" fillId="12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6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9" fillId="0" borderId="20" xfId="0" applyFont="1" applyFill="1" applyBorder="1" applyAlignment="1" applyProtection="1">
      <alignment horizontal="left" vertical="center" wrapText="1" readingOrder="1"/>
      <protection locked="0"/>
    </xf>
    <xf numFmtId="0" fontId="19" fillId="0" borderId="10" xfId="0" applyFont="1" applyFill="1" applyBorder="1" applyAlignment="1" applyProtection="1">
      <alignment horizontal="left" vertical="center" wrapText="1" readingOrder="1"/>
      <protection locked="0"/>
    </xf>
    <xf numFmtId="0" fontId="19" fillId="0" borderId="16" xfId="0" applyFont="1" applyFill="1" applyBorder="1" applyAlignment="1" applyProtection="1">
      <alignment horizontal="left" vertical="center" wrapText="1" readingOrder="1"/>
      <protection locked="0"/>
    </xf>
    <xf numFmtId="0" fontId="19" fillId="0" borderId="28" xfId="0" applyFont="1" applyFill="1" applyBorder="1" applyAlignment="1" applyProtection="1">
      <alignment horizontal="left" vertical="center" wrapText="1" readingOrder="1"/>
      <protection locked="0"/>
    </xf>
    <xf numFmtId="166" fontId="12" fillId="0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29" fillId="6" borderId="7" xfId="0" applyFont="1" applyFill="1" applyBorder="1" applyAlignment="1" applyProtection="1">
      <alignment horizontal="center" vertical="center" wrapText="1" readingOrder="1"/>
      <protection locked="0"/>
    </xf>
    <xf numFmtId="0" fontId="29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12" fillId="6" borderId="40" xfId="0" applyFont="1" applyFill="1" applyBorder="1" applyAlignment="1" applyProtection="1">
      <alignment horizontal="right" vertical="center" wrapText="1" readingOrder="1"/>
      <protection locked="0"/>
    </xf>
    <xf numFmtId="0" fontId="12" fillId="6" borderId="41" xfId="0" applyFont="1" applyFill="1" applyBorder="1" applyAlignment="1" applyProtection="1">
      <alignment horizontal="right" vertical="center" wrapText="1" readingOrder="1"/>
      <protection locked="0"/>
    </xf>
    <xf numFmtId="0" fontId="5" fillId="6" borderId="36" xfId="0" applyFont="1" applyFill="1" applyBorder="1" applyAlignment="1" applyProtection="1">
      <alignment horizontal="right" vertical="center" wrapText="1" readingOrder="1"/>
      <protection locked="0"/>
    </xf>
    <xf numFmtId="0" fontId="5" fillId="6" borderId="12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2" borderId="5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8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4" fillId="0" borderId="7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7" xfId="0" applyFont="1" applyFill="1" applyBorder="1" applyAlignment="1" applyProtection="1">
      <alignment horizontal="center" vertical="center" wrapText="1" readingOrder="1"/>
      <protection locked="0"/>
    </xf>
    <xf numFmtId="0" fontId="6" fillId="0" borderId="12" xfId="0" applyFont="1" applyFill="1" applyBorder="1" applyAlignment="1" applyProtection="1">
      <alignment horizontal="center" vertical="center" wrapText="1" readingOrder="1"/>
      <protection locked="0"/>
    </xf>
    <xf numFmtId="0" fontId="6" fillId="0" borderId="5" xfId="0" applyFont="1" applyFill="1" applyBorder="1" applyAlignment="1" applyProtection="1">
      <alignment horizontal="right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</cellXfs>
  <cellStyles count="4">
    <cellStyle name="Įprastas" xfId="0" builtinId="0"/>
    <cellStyle name="Įprastas 2" xfId="3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9"/>
  <sheetViews>
    <sheetView tabSelected="1" zoomScale="85" zoomScaleNormal="85" workbookViewId="0">
      <pane ySplit="13" topLeftCell="A102" activePane="bottomLeft" state="frozen"/>
      <selection pane="bottomLeft" activeCell="N6" sqref="N6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4" style="1" customWidth="1"/>
    <col min="5" max="5" width="11.85546875" style="1" customWidth="1"/>
    <col min="6" max="6" width="11.140625" style="1" customWidth="1"/>
    <col min="7" max="7" width="16.28515625" style="1" customWidth="1"/>
    <col min="8" max="8" width="16.85546875" style="1" hidden="1" customWidth="1"/>
    <col min="9" max="9" width="15" style="140" customWidth="1"/>
    <col min="10" max="10" width="14.42578125" style="1" customWidth="1"/>
    <col min="11" max="11" width="14" style="1" customWidth="1"/>
    <col min="12" max="12" width="22.2851562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3" style="83" hidden="1" customWidth="1"/>
    <col min="20" max="16384" width="9.140625" style="1"/>
  </cols>
  <sheetData>
    <row r="1" spans="1:19" x14ac:dyDescent="0.2">
      <c r="N1" s="162" t="s">
        <v>157</v>
      </c>
    </row>
    <row r="2" spans="1:19" x14ac:dyDescent="0.2">
      <c r="N2" s="162" t="s">
        <v>158</v>
      </c>
    </row>
    <row r="3" spans="1:19" x14ac:dyDescent="0.2">
      <c r="L3" s="19"/>
      <c r="N3" s="163" t="s">
        <v>172</v>
      </c>
    </row>
    <row r="4" spans="1:19" x14ac:dyDescent="0.2">
      <c r="N4" s="162" t="s">
        <v>194</v>
      </c>
    </row>
    <row r="5" spans="1:19" x14ac:dyDescent="0.2">
      <c r="N5" s="1" t="s">
        <v>196</v>
      </c>
      <c r="S5" s="1"/>
    </row>
    <row r="6" spans="1:19" ht="25.5" x14ac:dyDescent="0.2">
      <c r="N6" s="164" t="s">
        <v>197</v>
      </c>
      <c r="S6" s="1"/>
    </row>
    <row r="7" spans="1:19" x14ac:dyDescent="0.2">
      <c r="L7" s="19"/>
      <c r="N7" s="163" t="s">
        <v>193</v>
      </c>
    </row>
    <row r="8" spans="1:19" x14ac:dyDescent="0.2">
      <c r="J8" s="103"/>
      <c r="L8" s="19"/>
      <c r="N8" s="163" t="s">
        <v>159</v>
      </c>
    </row>
    <row r="9" spans="1:19" x14ac:dyDescent="0.2">
      <c r="J9" s="19"/>
      <c r="L9" s="19"/>
      <c r="N9" s="163" t="s">
        <v>36</v>
      </c>
    </row>
    <row r="10" spans="1:19" x14ac:dyDescent="0.2">
      <c r="J10" s="102"/>
      <c r="K10" s="102"/>
    </row>
    <row r="11" spans="1:19" ht="36.75" customHeight="1" x14ac:dyDescent="0.2">
      <c r="A11" s="199" t="s">
        <v>161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84"/>
    </row>
    <row r="12" spans="1:19" ht="32.25" customHeight="1" x14ac:dyDescent="0.2">
      <c r="A12" s="194" t="s">
        <v>12</v>
      </c>
      <c r="B12" s="194" t="s">
        <v>144</v>
      </c>
      <c r="C12" s="194" t="s">
        <v>13</v>
      </c>
      <c r="D12" s="194" t="s">
        <v>14</v>
      </c>
      <c r="E12" s="194" t="s">
        <v>6</v>
      </c>
      <c r="F12" s="194" t="s">
        <v>145</v>
      </c>
      <c r="G12" s="205" t="s">
        <v>162</v>
      </c>
      <c r="H12" s="194" t="s">
        <v>146</v>
      </c>
      <c r="I12" s="203" t="s">
        <v>163</v>
      </c>
      <c r="J12" s="194" t="s">
        <v>164</v>
      </c>
      <c r="K12" s="194" t="s">
        <v>165</v>
      </c>
      <c r="L12" s="194" t="s">
        <v>147</v>
      </c>
      <c r="M12" s="206" t="s">
        <v>10</v>
      </c>
      <c r="N12" s="206" t="s">
        <v>148</v>
      </c>
      <c r="O12" s="206"/>
      <c r="P12" s="196" t="s">
        <v>149</v>
      </c>
      <c r="Q12" s="197"/>
      <c r="R12" s="198"/>
      <c r="S12" s="192" t="s">
        <v>190</v>
      </c>
    </row>
    <row r="13" spans="1:19" ht="18" customHeight="1" x14ac:dyDescent="0.2">
      <c r="A13" s="195"/>
      <c r="B13" s="195"/>
      <c r="C13" s="195"/>
      <c r="D13" s="195"/>
      <c r="E13" s="195"/>
      <c r="F13" s="195"/>
      <c r="G13" s="194"/>
      <c r="H13" s="195"/>
      <c r="I13" s="204"/>
      <c r="J13" s="195"/>
      <c r="K13" s="195"/>
      <c r="L13" s="195"/>
      <c r="M13" s="207"/>
      <c r="N13" s="89" t="s">
        <v>1</v>
      </c>
      <c r="O13" s="89" t="s">
        <v>15</v>
      </c>
      <c r="P13" s="88">
        <v>2024</v>
      </c>
      <c r="Q13" s="88">
        <v>2025</v>
      </c>
      <c r="R13" s="88">
        <v>2026</v>
      </c>
      <c r="S13" s="193"/>
    </row>
    <row r="14" spans="1:19" x14ac:dyDescent="0.2">
      <c r="A14" s="90">
        <v>1</v>
      </c>
      <c r="B14" s="90">
        <v>2</v>
      </c>
      <c r="C14" s="90">
        <v>3</v>
      </c>
      <c r="D14" s="90">
        <v>4</v>
      </c>
      <c r="E14" s="90">
        <v>5</v>
      </c>
      <c r="F14" s="90">
        <v>6</v>
      </c>
      <c r="G14" s="90">
        <v>7</v>
      </c>
      <c r="H14" s="90">
        <v>8</v>
      </c>
      <c r="I14" s="141">
        <v>9</v>
      </c>
      <c r="J14" s="90">
        <v>10</v>
      </c>
      <c r="K14" s="90">
        <v>11</v>
      </c>
      <c r="L14" s="90">
        <v>12</v>
      </c>
      <c r="M14" s="82"/>
      <c r="N14" s="20"/>
      <c r="O14" s="20"/>
      <c r="P14" s="82"/>
      <c r="Q14" s="82"/>
      <c r="R14" s="82"/>
      <c r="S14" s="91">
        <v>13</v>
      </c>
    </row>
    <row r="15" spans="1:19" ht="18" customHeight="1" x14ac:dyDescent="0.2">
      <c r="A15" s="21" t="s">
        <v>0</v>
      </c>
      <c r="B15" s="208" t="s">
        <v>37</v>
      </c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08"/>
      <c r="R15" s="209"/>
      <c r="S15" s="85"/>
    </row>
    <row r="16" spans="1:19" ht="51" x14ac:dyDescent="0.2">
      <c r="A16" s="253" t="s">
        <v>0</v>
      </c>
      <c r="B16" s="218" t="s">
        <v>0</v>
      </c>
      <c r="C16" s="220" t="s">
        <v>38</v>
      </c>
      <c r="D16" s="220"/>
      <c r="E16" s="220"/>
      <c r="F16" s="222" t="s">
        <v>80</v>
      </c>
      <c r="G16" s="233"/>
      <c r="H16" s="234"/>
      <c r="I16" s="234"/>
      <c r="J16" s="234"/>
      <c r="K16" s="234"/>
      <c r="L16" s="227" t="s">
        <v>142</v>
      </c>
      <c r="M16" s="30" t="s">
        <v>39</v>
      </c>
      <c r="N16" s="30" t="s">
        <v>136</v>
      </c>
      <c r="O16" s="31" t="s">
        <v>17</v>
      </c>
      <c r="P16" s="31">
        <v>15</v>
      </c>
      <c r="Q16" s="31">
        <v>17</v>
      </c>
      <c r="R16" s="22">
        <v>20</v>
      </c>
      <c r="S16" s="85"/>
    </row>
    <row r="17" spans="1:24" ht="26.25" customHeight="1" x14ac:dyDescent="0.2">
      <c r="A17" s="254"/>
      <c r="B17" s="219"/>
      <c r="C17" s="221"/>
      <c r="D17" s="221"/>
      <c r="E17" s="221"/>
      <c r="F17" s="222"/>
      <c r="G17" s="235"/>
      <c r="H17" s="236"/>
      <c r="I17" s="236"/>
      <c r="J17" s="236"/>
      <c r="K17" s="236"/>
      <c r="L17" s="228"/>
      <c r="M17" s="30" t="s">
        <v>40</v>
      </c>
      <c r="N17" s="30" t="s">
        <v>41</v>
      </c>
      <c r="O17" s="31" t="s">
        <v>17</v>
      </c>
      <c r="P17" s="22">
        <v>2</v>
      </c>
      <c r="Q17" s="22">
        <v>3</v>
      </c>
      <c r="R17" s="22">
        <v>3</v>
      </c>
      <c r="S17" s="85"/>
    </row>
    <row r="18" spans="1:24" ht="39" customHeight="1" x14ac:dyDescent="0.2">
      <c r="A18" s="254"/>
      <c r="B18" s="174" t="s">
        <v>0</v>
      </c>
      <c r="C18" s="286" t="s">
        <v>0</v>
      </c>
      <c r="D18" s="166" t="s">
        <v>183</v>
      </c>
      <c r="E18" s="167"/>
      <c r="F18" s="212" t="s">
        <v>67</v>
      </c>
      <c r="G18" s="168"/>
      <c r="H18" s="169"/>
      <c r="I18" s="169"/>
      <c r="J18" s="169"/>
      <c r="K18" s="169"/>
      <c r="L18" s="229" t="s">
        <v>24</v>
      </c>
      <c r="M18" s="51" t="s">
        <v>117</v>
      </c>
      <c r="N18" s="42" t="s">
        <v>134</v>
      </c>
      <c r="O18" s="5" t="s">
        <v>34</v>
      </c>
      <c r="P18" s="5">
        <v>1</v>
      </c>
      <c r="Q18" s="5">
        <v>1</v>
      </c>
      <c r="R18" s="5">
        <v>1</v>
      </c>
      <c r="S18" s="85"/>
    </row>
    <row r="19" spans="1:24" ht="25.5" x14ac:dyDescent="0.2">
      <c r="A19" s="254"/>
      <c r="B19" s="175"/>
      <c r="C19" s="287"/>
      <c r="D19" s="210"/>
      <c r="E19" s="211"/>
      <c r="F19" s="213"/>
      <c r="G19" s="237"/>
      <c r="H19" s="238"/>
      <c r="I19" s="238"/>
      <c r="J19" s="238"/>
      <c r="K19" s="238"/>
      <c r="L19" s="230"/>
      <c r="M19" s="51" t="s">
        <v>118</v>
      </c>
      <c r="N19" s="42" t="s">
        <v>43</v>
      </c>
      <c r="O19" s="5" t="s">
        <v>18</v>
      </c>
      <c r="P19" s="5">
        <v>30</v>
      </c>
      <c r="Q19" s="5">
        <v>35</v>
      </c>
      <c r="R19" s="5">
        <v>40</v>
      </c>
      <c r="S19" s="85"/>
    </row>
    <row r="20" spans="1:24" ht="25.5" x14ac:dyDescent="0.2">
      <c r="A20" s="254"/>
      <c r="B20" s="175"/>
      <c r="C20" s="287"/>
      <c r="D20" s="210"/>
      <c r="E20" s="211"/>
      <c r="F20" s="213"/>
      <c r="G20" s="237"/>
      <c r="H20" s="238"/>
      <c r="I20" s="238"/>
      <c r="J20" s="238"/>
      <c r="K20" s="238"/>
      <c r="L20" s="230"/>
      <c r="M20" s="51" t="s">
        <v>119</v>
      </c>
      <c r="N20" s="42" t="s">
        <v>44</v>
      </c>
      <c r="O20" s="5" t="s">
        <v>18</v>
      </c>
      <c r="P20" s="5">
        <v>1</v>
      </c>
      <c r="Q20" s="5">
        <v>2</v>
      </c>
      <c r="R20" s="5">
        <v>2</v>
      </c>
      <c r="S20" s="85"/>
    </row>
    <row r="21" spans="1:24" ht="25.5" x14ac:dyDescent="0.2">
      <c r="A21" s="254"/>
      <c r="B21" s="175"/>
      <c r="C21" s="287"/>
      <c r="D21" s="210"/>
      <c r="E21" s="211"/>
      <c r="F21" s="213"/>
      <c r="G21" s="237"/>
      <c r="H21" s="238"/>
      <c r="I21" s="238"/>
      <c r="J21" s="238"/>
      <c r="K21" s="238"/>
      <c r="L21" s="230"/>
      <c r="M21" s="51" t="s">
        <v>120</v>
      </c>
      <c r="N21" s="42" t="s">
        <v>42</v>
      </c>
      <c r="O21" s="5" t="s">
        <v>18</v>
      </c>
      <c r="P21" s="5">
        <v>20</v>
      </c>
      <c r="Q21" s="5">
        <v>20</v>
      </c>
      <c r="R21" s="5">
        <v>20</v>
      </c>
      <c r="S21" s="85"/>
    </row>
    <row r="22" spans="1:24" ht="15" customHeight="1" x14ac:dyDescent="0.2">
      <c r="A22" s="254"/>
      <c r="B22" s="175"/>
      <c r="C22" s="224" t="s">
        <v>0</v>
      </c>
      <c r="D22" s="45">
        <v>191123266</v>
      </c>
      <c r="E22" s="46" t="s">
        <v>20</v>
      </c>
      <c r="F22" s="23" t="s">
        <v>24</v>
      </c>
      <c r="G22" s="9">
        <v>723.3</v>
      </c>
      <c r="H22" s="9"/>
      <c r="I22" s="124">
        <f>895.6-8.5</f>
        <v>887.1</v>
      </c>
      <c r="J22" s="9">
        <v>1122.7</v>
      </c>
      <c r="K22" s="9">
        <v>1235</v>
      </c>
      <c r="L22" s="24" t="s">
        <v>24</v>
      </c>
      <c r="M22" s="39"/>
      <c r="N22" s="40"/>
      <c r="O22" s="41"/>
      <c r="P22" s="43"/>
      <c r="Q22" s="43"/>
      <c r="R22" s="44"/>
      <c r="S22" s="85"/>
    </row>
    <row r="23" spans="1:24" ht="15" customHeight="1" x14ac:dyDescent="0.2">
      <c r="A23" s="254"/>
      <c r="B23" s="175"/>
      <c r="C23" s="224"/>
      <c r="D23" s="45">
        <v>191123266</v>
      </c>
      <c r="E23" s="46" t="s">
        <v>23</v>
      </c>
      <c r="F23" s="23" t="s">
        <v>24</v>
      </c>
      <c r="G23" s="9">
        <v>80</v>
      </c>
      <c r="H23" s="9"/>
      <c r="I23" s="124">
        <f>77+30+40</f>
        <v>147</v>
      </c>
      <c r="J23" s="9">
        <v>85</v>
      </c>
      <c r="K23" s="9">
        <v>94</v>
      </c>
      <c r="L23" s="24" t="s">
        <v>24</v>
      </c>
      <c r="M23" s="39"/>
      <c r="N23" s="40"/>
      <c r="O23" s="41"/>
      <c r="P23" s="43"/>
      <c r="Q23" s="43"/>
      <c r="R23" s="44"/>
      <c r="S23" s="85"/>
      <c r="U23" s="73"/>
      <c r="V23" s="73"/>
      <c r="W23" s="73"/>
      <c r="X23" s="73"/>
    </row>
    <row r="24" spans="1:24" ht="15" hidden="1" customHeight="1" x14ac:dyDescent="0.2">
      <c r="A24" s="254"/>
      <c r="B24" s="175"/>
      <c r="C24" s="224"/>
      <c r="D24" s="98">
        <v>191123266</v>
      </c>
      <c r="E24" s="100" t="s">
        <v>155</v>
      </c>
      <c r="F24" s="99" t="s">
        <v>24</v>
      </c>
      <c r="G24" s="9"/>
      <c r="H24" s="9"/>
      <c r="I24" s="124"/>
      <c r="J24" s="9"/>
      <c r="K24" s="9"/>
      <c r="L24" s="24"/>
      <c r="M24" s="39"/>
      <c r="N24" s="40"/>
      <c r="O24" s="41"/>
      <c r="P24" s="43"/>
      <c r="Q24" s="43"/>
      <c r="R24" s="44"/>
      <c r="S24" s="85"/>
      <c r="U24" s="73"/>
      <c r="V24" s="73"/>
      <c r="W24" s="73"/>
      <c r="X24" s="73"/>
    </row>
    <row r="25" spans="1:24" x14ac:dyDescent="0.2">
      <c r="A25" s="254"/>
      <c r="B25" s="175"/>
      <c r="C25" s="224"/>
      <c r="D25" s="200" t="s">
        <v>26</v>
      </c>
      <c r="E25" s="201"/>
      <c r="F25" s="202"/>
      <c r="G25" s="25">
        <f>SUM(G22:G24)</f>
        <v>803.3</v>
      </c>
      <c r="H25" s="25">
        <f t="shared" ref="H25:K25" si="0">SUM(H22:H24)</f>
        <v>0</v>
      </c>
      <c r="I25" s="142">
        <f t="shared" si="0"/>
        <v>1034.0999999999999</v>
      </c>
      <c r="J25" s="25">
        <f t="shared" si="0"/>
        <v>1207.7</v>
      </c>
      <c r="K25" s="25">
        <f t="shared" si="0"/>
        <v>1329</v>
      </c>
      <c r="L25" s="12" t="s">
        <v>24</v>
      </c>
      <c r="M25" s="26" t="s">
        <v>24</v>
      </c>
      <c r="N25" s="26" t="s">
        <v>24</v>
      </c>
      <c r="O25" s="26" t="s">
        <v>24</v>
      </c>
      <c r="P25" s="26" t="s">
        <v>24</v>
      </c>
      <c r="Q25" s="26" t="s">
        <v>24</v>
      </c>
      <c r="R25" s="26" t="s">
        <v>24</v>
      </c>
      <c r="S25" s="87">
        <f>(I25-G25)/G25</f>
        <v>0.28731482634134192</v>
      </c>
    </row>
    <row r="26" spans="1:24" ht="25.5" x14ac:dyDescent="0.2">
      <c r="A26" s="254"/>
      <c r="B26" s="175"/>
      <c r="C26" s="231" t="s">
        <v>16</v>
      </c>
      <c r="D26" s="166" t="s">
        <v>45</v>
      </c>
      <c r="E26" s="167"/>
      <c r="F26" s="212" t="s">
        <v>67</v>
      </c>
      <c r="G26" s="168"/>
      <c r="H26" s="169"/>
      <c r="I26" s="169"/>
      <c r="J26" s="169"/>
      <c r="K26" s="169"/>
      <c r="L26" s="229" t="s">
        <v>24</v>
      </c>
      <c r="M26" s="51" t="s">
        <v>138</v>
      </c>
      <c r="N26" s="42" t="s">
        <v>43</v>
      </c>
      <c r="O26" s="5" t="s">
        <v>18</v>
      </c>
      <c r="P26" s="5">
        <v>2</v>
      </c>
      <c r="Q26" s="5">
        <v>3</v>
      </c>
      <c r="R26" s="5">
        <v>3</v>
      </c>
      <c r="S26" s="85"/>
      <c r="T26" s="73"/>
    </row>
    <row r="27" spans="1:24" ht="25.5" x14ac:dyDescent="0.2">
      <c r="A27" s="254"/>
      <c r="B27" s="175"/>
      <c r="C27" s="232"/>
      <c r="D27" s="210"/>
      <c r="E27" s="211"/>
      <c r="F27" s="213"/>
      <c r="G27" s="237"/>
      <c r="H27" s="238"/>
      <c r="I27" s="238"/>
      <c r="J27" s="238"/>
      <c r="K27" s="238"/>
      <c r="L27" s="230"/>
      <c r="M27" s="51" t="s">
        <v>125</v>
      </c>
      <c r="N27" s="42" t="s">
        <v>44</v>
      </c>
      <c r="O27" s="5" t="s">
        <v>18</v>
      </c>
      <c r="P27" s="5">
        <v>1</v>
      </c>
      <c r="Q27" s="5">
        <v>1</v>
      </c>
      <c r="R27" s="5">
        <v>1</v>
      </c>
      <c r="S27" s="85"/>
    </row>
    <row r="28" spans="1:24" ht="25.5" x14ac:dyDescent="0.2">
      <c r="A28" s="254"/>
      <c r="B28" s="175"/>
      <c r="C28" s="232"/>
      <c r="D28" s="210"/>
      <c r="E28" s="211"/>
      <c r="F28" s="213"/>
      <c r="G28" s="237"/>
      <c r="H28" s="238"/>
      <c r="I28" s="238"/>
      <c r="J28" s="238"/>
      <c r="K28" s="238"/>
      <c r="L28" s="230"/>
      <c r="M28" s="51" t="s">
        <v>126</v>
      </c>
      <c r="N28" s="42" t="s">
        <v>42</v>
      </c>
      <c r="O28" s="5" t="s">
        <v>18</v>
      </c>
      <c r="P28" s="5">
        <v>9</v>
      </c>
      <c r="Q28" s="5">
        <v>10</v>
      </c>
      <c r="R28" s="5">
        <v>10</v>
      </c>
      <c r="S28" s="85"/>
    </row>
    <row r="29" spans="1:24" ht="15" customHeight="1" x14ac:dyDescent="0.2">
      <c r="A29" s="254"/>
      <c r="B29" s="175"/>
      <c r="C29" s="224" t="s">
        <v>16</v>
      </c>
      <c r="D29" s="45">
        <v>300580531</v>
      </c>
      <c r="E29" s="46" t="s">
        <v>20</v>
      </c>
      <c r="F29" s="23" t="s">
        <v>24</v>
      </c>
      <c r="G29" s="110">
        <v>126.7</v>
      </c>
      <c r="H29" s="110"/>
      <c r="I29" s="143">
        <f>151.7-4.4</f>
        <v>147.29999999999998</v>
      </c>
      <c r="J29" s="110">
        <v>154</v>
      </c>
      <c r="K29" s="110">
        <v>169.4</v>
      </c>
      <c r="L29" s="24" t="s">
        <v>24</v>
      </c>
      <c r="M29" s="39"/>
      <c r="N29" s="40"/>
      <c r="O29" s="41"/>
      <c r="P29" s="43"/>
      <c r="Q29" s="43"/>
      <c r="R29" s="44"/>
      <c r="S29" s="85"/>
    </row>
    <row r="30" spans="1:24" ht="15" customHeight="1" x14ac:dyDescent="0.2">
      <c r="A30" s="254"/>
      <c r="B30" s="175"/>
      <c r="C30" s="224"/>
      <c r="D30" s="45">
        <v>300580531</v>
      </c>
      <c r="E30" s="46" t="s">
        <v>23</v>
      </c>
      <c r="F30" s="23" t="s">
        <v>24</v>
      </c>
      <c r="G30" s="9">
        <v>5.0999999999999996</v>
      </c>
      <c r="H30" s="9"/>
      <c r="I30" s="124">
        <f>0.6+1-0.3</f>
        <v>1.3</v>
      </c>
      <c r="J30" s="9">
        <v>0.7</v>
      </c>
      <c r="K30" s="9">
        <v>0.8</v>
      </c>
      <c r="L30" s="24" t="s">
        <v>24</v>
      </c>
      <c r="M30" s="39"/>
      <c r="N30" s="40"/>
      <c r="O30" s="41"/>
      <c r="P30" s="43"/>
      <c r="Q30" s="43"/>
      <c r="R30" s="44"/>
      <c r="S30" s="85"/>
    </row>
    <row r="31" spans="1:24" x14ac:dyDescent="0.2">
      <c r="A31" s="254"/>
      <c r="B31" s="175"/>
      <c r="C31" s="224"/>
      <c r="D31" s="200" t="s">
        <v>26</v>
      </c>
      <c r="E31" s="201"/>
      <c r="F31" s="202"/>
      <c r="G31" s="25">
        <f>SUM(G29:G30)</f>
        <v>131.80000000000001</v>
      </c>
      <c r="H31" s="25">
        <f t="shared" ref="H31:K31" si="1">SUM(H29:H30)</f>
        <v>0</v>
      </c>
      <c r="I31" s="142">
        <f t="shared" si="1"/>
        <v>148.6</v>
      </c>
      <c r="J31" s="25">
        <f t="shared" si="1"/>
        <v>154.69999999999999</v>
      </c>
      <c r="K31" s="25">
        <f t="shared" si="1"/>
        <v>170.20000000000002</v>
      </c>
      <c r="L31" s="12" t="s">
        <v>24</v>
      </c>
      <c r="M31" s="26" t="s">
        <v>24</v>
      </c>
      <c r="N31" s="26" t="s">
        <v>24</v>
      </c>
      <c r="O31" s="26" t="s">
        <v>24</v>
      </c>
      <c r="P31" s="26" t="s">
        <v>24</v>
      </c>
      <c r="Q31" s="26" t="s">
        <v>24</v>
      </c>
      <c r="R31" s="26" t="s">
        <v>24</v>
      </c>
      <c r="S31" s="87">
        <f>(I31-G31)/G31</f>
        <v>0.12746585735963567</v>
      </c>
    </row>
    <row r="32" spans="1:24" ht="25.5" x14ac:dyDescent="0.2">
      <c r="A32" s="254"/>
      <c r="B32" s="175"/>
      <c r="C32" s="231" t="s">
        <v>31</v>
      </c>
      <c r="D32" s="166" t="s">
        <v>46</v>
      </c>
      <c r="E32" s="167"/>
      <c r="F32" s="212" t="s">
        <v>67</v>
      </c>
      <c r="G32" s="168"/>
      <c r="H32" s="169"/>
      <c r="I32" s="169"/>
      <c r="J32" s="169"/>
      <c r="K32" s="169"/>
      <c r="L32" s="229" t="s">
        <v>24</v>
      </c>
      <c r="M32" s="51" t="s">
        <v>139</v>
      </c>
      <c r="N32" s="42" t="s">
        <v>43</v>
      </c>
      <c r="O32" s="5" t="s">
        <v>18</v>
      </c>
      <c r="P32" s="5">
        <v>7</v>
      </c>
      <c r="Q32" s="5">
        <v>8</v>
      </c>
      <c r="R32" s="5">
        <v>8</v>
      </c>
      <c r="S32" s="85"/>
      <c r="T32" s="73"/>
    </row>
    <row r="33" spans="1:20" ht="25.5" x14ac:dyDescent="0.2">
      <c r="A33" s="254"/>
      <c r="B33" s="175"/>
      <c r="C33" s="232"/>
      <c r="D33" s="210"/>
      <c r="E33" s="211"/>
      <c r="F33" s="213"/>
      <c r="G33" s="237"/>
      <c r="H33" s="238"/>
      <c r="I33" s="238"/>
      <c r="J33" s="238"/>
      <c r="K33" s="238"/>
      <c r="L33" s="230"/>
      <c r="M33" s="51" t="s">
        <v>127</v>
      </c>
      <c r="N33" s="42" t="s">
        <v>44</v>
      </c>
      <c r="O33" s="5" t="s">
        <v>18</v>
      </c>
      <c r="P33" s="5">
        <v>1</v>
      </c>
      <c r="Q33" s="5">
        <v>1</v>
      </c>
      <c r="R33" s="5">
        <v>1</v>
      </c>
      <c r="S33" s="85"/>
    </row>
    <row r="34" spans="1:20" ht="25.5" x14ac:dyDescent="0.2">
      <c r="A34" s="254"/>
      <c r="B34" s="175"/>
      <c r="C34" s="232"/>
      <c r="D34" s="210"/>
      <c r="E34" s="211"/>
      <c r="F34" s="213"/>
      <c r="G34" s="237"/>
      <c r="H34" s="238"/>
      <c r="I34" s="238"/>
      <c r="J34" s="238"/>
      <c r="K34" s="238"/>
      <c r="L34" s="230"/>
      <c r="M34" s="51" t="s">
        <v>128</v>
      </c>
      <c r="N34" s="42" t="s">
        <v>42</v>
      </c>
      <c r="O34" s="5" t="s">
        <v>18</v>
      </c>
      <c r="P34" s="5">
        <v>9</v>
      </c>
      <c r="Q34" s="5">
        <v>8</v>
      </c>
      <c r="R34" s="5">
        <v>8</v>
      </c>
      <c r="S34" s="85"/>
    </row>
    <row r="35" spans="1:20" ht="15" customHeight="1" x14ac:dyDescent="0.2">
      <c r="A35" s="254"/>
      <c r="B35" s="175"/>
      <c r="C35" s="224" t="s">
        <v>31</v>
      </c>
      <c r="D35" s="45">
        <v>300904855</v>
      </c>
      <c r="E35" s="46" t="s">
        <v>20</v>
      </c>
      <c r="F35" s="23" t="s">
        <v>24</v>
      </c>
      <c r="G35" s="9">
        <v>124.7</v>
      </c>
      <c r="H35" s="9"/>
      <c r="I35" s="124">
        <v>142.80000000000001</v>
      </c>
      <c r="J35" s="9">
        <v>180.62</v>
      </c>
      <c r="K35" s="9">
        <v>198.68</v>
      </c>
      <c r="L35" s="24" t="s">
        <v>24</v>
      </c>
      <c r="M35" s="39"/>
      <c r="N35" s="40"/>
      <c r="O35" s="41"/>
      <c r="P35" s="43"/>
      <c r="Q35" s="43"/>
      <c r="R35" s="44"/>
      <c r="S35" s="85"/>
    </row>
    <row r="36" spans="1:20" ht="15" customHeight="1" x14ac:dyDescent="0.2">
      <c r="A36" s="254"/>
      <c r="B36" s="175"/>
      <c r="C36" s="224"/>
      <c r="D36" s="45">
        <v>300904855</v>
      </c>
      <c r="E36" s="46" t="s">
        <v>23</v>
      </c>
      <c r="F36" s="23" t="s">
        <v>24</v>
      </c>
      <c r="G36" s="9">
        <v>2</v>
      </c>
      <c r="H36" s="9"/>
      <c r="I36" s="124">
        <f>2.8-0.7</f>
        <v>2.0999999999999996</v>
      </c>
      <c r="J36" s="9">
        <v>3.08</v>
      </c>
      <c r="K36" s="9">
        <v>3.3879999999999999</v>
      </c>
      <c r="L36" s="24" t="s">
        <v>24</v>
      </c>
      <c r="M36" s="39"/>
      <c r="N36" s="40"/>
      <c r="O36" s="41"/>
      <c r="P36" s="43"/>
      <c r="Q36" s="43"/>
      <c r="R36" s="44"/>
      <c r="S36" s="85"/>
    </row>
    <row r="37" spans="1:20" x14ac:dyDescent="0.2">
      <c r="A37" s="254"/>
      <c r="B37" s="175"/>
      <c r="C37" s="224"/>
      <c r="D37" s="200" t="s">
        <v>26</v>
      </c>
      <c r="E37" s="201"/>
      <c r="F37" s="202"/>
      <c r="G37" s="25">
        <f>SUM(G35:G36)</f>
        <v>126.7</v>
      </c>
      <c r="H37" s="25">
        <f t="shared" ref="H37" si="2">SUM(H35:H36)</f>
        <v>0</v>
      </c>
      <c r="I37" s="142">
        <f t="shared" ref="I37" si="3">SUM(I35:I36)</f>
        <v>144.9</v>
      </c>
      <c r="J37" s="25">
        <f t="shared" ref="J37" si="4">SUM(J35:J36)</f>
        <v>183.70000000000002</v>
      </c>
      <c r="K37" s="25">
        <f t="shared" ref="K37" si="5">SUM(K35:K36)</f>
        <v>202.06800000000001</v>
      </c>
      <c r="L37" s="12" t="s">
        <v>24</v>
      </c>
      <c r="M37" s="26" t="s">
        <v>24</v>
      </c>
      <c r="N37" s="26" t="s">
        <v>24</v>
      </c>
      <c r="O37" s="26" t="s">
        <v>24</v>
      </c>
      <c r="P37" s="26" t="s">
        <v>24</v>
      </c>
      <c r="Q37" s="26" t="s">
        <v>24</v>
      </c>
      <c r="R37" s="26" t="s">
        <v>24</v>
      </c>
      <c r="S37" s="87">
        <f>(I37-G37)/G37</f>
        <v>0.14364640883977903</v>
      </c>
    </row>
    <row r="38" spans="1:20" ht="25.5" x14ac:dyDescent="0.2">
      <c r="A38" s="254"/>
      <c r="B38" s="175"/>
      <c r="C38" s="231" t="s">
        <v>32</v>
      </c>
      <c r="D38" s="166" t="s">
        <v>47</v>
      </c>
      <c r="E38" s="167"/>
      <c r="F38" s="212" t="s">
        <v>67</v>
      </c>
      <c r="G38" s="168"/>
      <c r="H38" s="169"/>
      <c r="I38" s="169"/>
      <c r="J38" s="169"/>
      <c r="K38" s="169"/>
      <c r="L38" s="229" t="s">
        <v>24</v>
      </c>
      <c r="M38" s="51" t="s">
        <v>140</v>
      </c>
      <c r="N38" s="42" t="s">
        <v>43</v>
      </c>
      <c r="O38" s="5" t="s">
        <v>18</v>
      </c>
      <c r="P38" s="5">
        <v>3</v>
      </c>
      <c r="Q38" s="5">
        <v>4</v>
      </c>
      <c r="R38" s="5">
        <v>5</v>
      </c>
      <c r="S38" s="85"/>
      <c r="T38" s="73"/>
    </row>
    <row r="39" spans="1:20" ht="25.5" x14ac:dyDescent="0.2">
      <c r="A39" s="254"/>
      <c r="B39" s="175"/>
      <c r="C39" s="232"/>
      <c r="D39" s="210"/>
      <c r="E39" s="211"/>
      <c r="F39" s="213"/>
      <c r="G39" s="237"/>
      <c r="H39" s="238"/>
      <c r="I39" s="238"/>
      <c r="J39" s="238"/>
      <c r="K39" s="238"/>
      <c r="L39" s="230"/>
      <c r="M39" s="51" t="s">
        <v>129</v>
      </c>
      <c r="N39" s="42" t="s">
        <v>44</v>
      </c>
      <c r="O39" s="5" t="s">
        <v>18</v>
      </c>
      <c r="P39" s="5">
        <v>2</v>
      </c>
      <c r="Q39" s="5">
        <v>3</v>
      </c>
      <c r="R39" s="5">
        <v>4</v>
      </c>
      <c r="S39" s="85"/>
    </row>
    <row r="40" spans="1:20" ht="25.5" x14ac:dyDescent="0.2">
      <c r="A40" s="254"/>
      <c r="B40" s="175"/>
      <c r="C40" s="232"/>
      <c r="D40" s="210"/>
      <c r="E40" s="211"/>
      <c r="F40" s="213"/>
      <c r="G40" s="237"/>
      <c r="H40" s="238"/>
      <c r="I40" s="238"/>
      <c r="J40" s="238"/>
      <c r="K40" s="238"/>
      <c r="L40" s="230"/>
      <c r="M40" s="51" t="s">
        <v>130</v>
      </c>
      <c r="N40" s="42" t="s">
        <v>42</v>
      </c>
      <c r="O40" s="5" t="s">
        <v>18</v>
      </c>
      <c r="P40" s="5">
        <v>18</v>
      </c>
      <c r="Q40" s="5">
        <v>19</v>
      </c>
      <c r="R40" s="5">
        <v>20</v>
      </c>
      <c r="S40" s="85"/>
    </row>
    <row r="41" spans="1:20" x14ac:dyDescent="0.2">
      <c r="A41" s="254"/>
      <c r="B41" s="175"/>
      <c r="C41" s="224" t="s">
        <v>32</v>
      </c>
      <c r="D41" s="45">
        <v>300127381</v>
      </c>
      <c r="E41" s="46" t="s">
        <v>20</v>
      </c>
      <c r="F41" s="23" t="s">
        <v>24</v>
      </c>
      <c r="G41" s="9">
        <v>205.2</v>
      </c>
      <c r="H41" s="9"/>
      <c r="I41" s="124">
        <f>209.7-7</f>
        <v>202.7</v>
      </c>
      <c r="J41" s="9">
        <v>262.02</v>
      </c>
      <c r="K41" s="9">
        <v>288.22199999999998</v>
      </c>
      <c r="L41" s="24" t="s">
        <v>24</v>
      </c>
      <c r="M41" s="39"/>
      <c r="N41" s="40"/>
      <c r="O41" s="41"/>
      <c r="P41" s="43"/>
      <c r="Q41" s="43"/>
      <c r="R41" s="44"/>
      <c r="S41" s="85"/>
    </row>
    <row r="42" spans="1:20" ht="15" customHeight="1" x14ac:dyDescent="0.2">
      <c r="A42" s="254"/>
      <c r="B42" s="175"/>
      <c r="C42" s="224"/>
      <c r="D42" s="45">
        <v>300127381</v>
      </c>
      <c r="E42" s="46" t="s">
        <v>23</v>
      </c>
      <c r="F42" s="23" t="s">
        <v>24</v>
      </c>
      <c r="G42" s="9">
        <v>30</v>
      </c>
      <c r="H42" s="9"/>
      <c r="I42" s="124">
        <f>11-5</f>
        <v>6</v>
      </c>
      <c r="J42" s="9">
        <v>12.1</v>
      </c>
      <c r="K42" s="9">
        <v>13.3</v>
      </c>
      <c r="L42" s="24" t="s">
        <v>24</v>
      </c>
      <c r="M42" s="39"/>
      <c r="N42" s="40"/>
      <c r="O42" s="41"/>
      <c r="P42" s="43"/>
      <c r="Q42" s="43"/>
      <c r="R42" s="44"/>
      <c r="S42" s="85"/>
    </row>
    <row r="43" spans="1:20" x14ac:dyDescent="0.2">
      <c r="A43" s="254"/>
      <c r="B43" s="175"/>
      <c r="C43" s="224"/>
      <c r="D43" s="200" t="s">
        <v>26</v>
      </c>
      <c r="E43" s="201"/>
      <c r="F43" s="202"/>
      <c r="G43" s="25">
        <f>SUM(G41:G42)</f>
        <v>235.2</v>
      </c>
      <c r="H43" s="25">
        <f t="shared" ref="H43" si="6">SUM(H41:H42)</f>
        <v>0</v>
      </c>
      <c r="I43" s="142">
        <f t="shared" ref="I43" si="7">SUM(I41:I42)</f>
        <v>208.7</v>
      </c>
      <c r="J43" s="25">
        <f t="shared" ref="J43" si="8">SUM(J41:J42)</f>
        <v>274.12</v>
      </c>
      <c r="K43" s="25">
        <f t="shared" ref="K43" si="9">SUM(K41:K42)</f>
        <v>301.52199999999999</v>
      </c>
      <c r="L43" s="12" t="s">
        <v>24</v>
      </c>
      <c r="M43" s="26" t="s">
        <v>24</v>
      </c>
      <c r="N43" s="26" t="s">
        <v>24</v>
      </c>
      <c r="O43" s="26" t="s">
        <v>24</v>
      </c>
      <c r="P43" s="26" t="s">
        <v>24</v>
      </c>
      <c r="Q43" s="26" t="s">
        <v>24</v>
      </c>
      <c r="R43" s="26" t="s">
        <v>24</v>
      </c>
      <c r="S43" s="87">
        <f>(I43-G43)/G43</f>
        <v>-0.11267006802721088</v>
      </c>
    </row>
    <row r="44" spans="1:20" ht="25.5" x14ac:dyDescent="0.2">
      <c r="A44" s="254"/>
      <c r="B44" s="175"/>
      <c r="C44" s="231" t="s">
        <v>33</v>
      </c>
      <c r="D44" s="166" t="s">
        <v>48</v>
      </c>
      <c r="E44" s="167"/>
      <c r="F44" s="212" t="s">
        <v>67</v>
      </c>
      <c r="G44" s="168"/>
      <c r="H44" s="169"/>
      <c r="I44" s="169"/>
      <c r="J44" s="169"/>
      <c r="K44" s="169"/>
      <c r="L44" s="229" t="s">
        <v>24</v>
      </c>
      <c r="M44" s="51" t="s">
        <v>141</v>
      </c>
      <c r="N44" s="42" t="s">
        <v>43</v>
      </c>
      <c r="O44" s="5" t="s">
        <v>18</v>
      </c>
      <c r="P44" s="5">
        <v>5</v>
      </c>
      <c r="Q44" s="5">
        <v>6</v>
      </c>
      <c r="R44" s="5">
        <v>7</v>
      </c>
      <c r="S44" s="85"/>
    </row>
    <row r="45" spans="1:20" ht="25.5" x14ac:dyDescent="0.2">
      <c r="A45" s="254"/>
      <c r="B45" s="175"/>
      <c r="C45" s="232"/>
      <c r="D45" s="210"/>
      <c r="E45" s="211"/>
      <c r="F45" s="213"/>
      <c r="G45" s="237"/>
      <c r="H45" s="238"/>
      <c r="I45" s="238"/>
      <c r="J45" s="238"/>
      <c r="K45" s="238"/>
      <c r="L45" s="230"/>
      <c r="M45" s="51" t="s">
        <v>131</v>
      </c>
      <c r="N45" s="42" t="s">
        <v>44</v>
      </c>
      <c r="O45" s="5" t="s">
        <v>18</v>
      </c>
      <c r="P45" s="5">
        <v>1</v>
      </c>
      <c r="Q45" s="5">
        <v>1</v>
      </c>
      <c r="R45" s="5">
        <v>2</v>
      </c>
      <c r="S45" s="85"/>
    </row>
    <row r="46" spans="1:20" ht="25.5" x14ac:dyDescent="0.2">
      <c r="A46" s="254"/>
      <c r="B46" s="175"/>
      <c r="C46" s="232"/>
      <c r="D46" s="210"/>
      <c r="E46" s="211"/>
      <c r="F46" s="213"/>
      <c r="G46" s="237"/>
      <c r="H46" s="238"/>
      <c r="I46" s="238"/>
      <c r="J46" s="238"/>
      <c r="K46" s="238"/>
      <c r="L46" s="230"/>
      <c r="M46" s="51" t="s">
        <v>132</v>
      </c>
      <c r="N46" s="42" t="s">
        <v>42</v>
      </c>
      <c r="O46" s="5" t="s">
        <v>18</v>
      </c>
      <c r="P46" s="5">
        <v>10</v>
      </c>
      <c r="Q46" s="5">
        <v>10</v>
      </c>
      <c r="R46" s="5">
        <v>11</v>
      </c>
      <c r="S46" s="85"/>
    </row>
    <row r="47" spans="1:20" ht="15" customHeight="1" x14ac:dyDescent="0.2">
      <c r="A47" s="254"/>
      <c r="B47" s="175"/>
      <c r="C47" s="224" t="s">
        <v>33</v>
      </c>
      <c r="D47" s="45">
        <v>301779536</v>
      </c>
      <c r="E47" s="46" t="s">
        <v>20</v>
      </c>
      <c r="F47" s="23" t="s">
        <v>24</v>
      </c>
      <c r="G47" s="9">
        <v>187.9</v>
      </c>
      <c r="H47" s="9"/>
      <c r="I47" s="124">
        <v>214.4</v>
      </c>
      <c r="J47" s="9">
        <v>344</v>
      </c>
      <c r="K47" s="9">
        <v>378.4</v>
      </c>
      <c r="L47" s="24" t="s">
        <v>24</v>
      </c>
      <c r="M47" s="39"/>
      <c r="N47" s="40"/>
      <c r="O47" s="41"/>
      <c r="P47" s="43"/>
      <c r="Q47" s="43"/>
      <c r="R47" s="44"/>
      <c r="S47" s="85"/>
    </row>
    <row r="48" spans="1:20" ht="15" customHeight="1" x14ac:dyDescent="0.2">
      <c r="A48" s="254"/>
      <c r="B48" s="175"/>
      <c r="C48" s="224"/>
      <c r="D48" s="45">
        <v>301779536</v>
      </c>
      <c r="E48" s="46" t="s">
        <v>23</v>
      </c>
      <c r="F48" s="23" t="s">
        <v>24</v>
      </c>
      <c r="G48" s="9">
        <v>0.6</v>
      </c>
      <c r="H48" s="9"/>
      <c r="I48" s="124">
        <f>2+3.7+0.8</f>
        <v>6.5</v>
      </c>
      <c r="J48" s="9">
        <v>2.2000000000000002</v>
      </c>
      <c r="K48" s="9">
        <v>2.4</v>
      </c>
      <c r="L48" s="24" t="s">
        <v>24</v>
      </c>
      <c r="M48" s="39"/>
      <c r="N48" s="40"/>
      <c r="O48" s="41"/>
      <c r="P48" s="43"/>
      <c r="Q48" s="43"/>
      <c r="R48" s="44"/>
      <c r="S48" s="85"/>
    </row>
    <row r="49" spans="1:24" x14ac:dyDescent="0.2">
      <c r="A49" s="254"/>
      <c r="B49" s="175"/>
      <c r="C49" s="224"/>
      <c r="D49" s="200" t="s">
        <v>26</v>
      </c>
      <c r="E49" s="201"/>
      <c r="F49" s="202"/>
      <c r="G49" s="25">
        <f>SUM(G47:G48)</f>
        <v>188.5</v>
      </c>
      <c r="H49" s="25">
        <f t="shared" ref="H49" si="10">SUM(H47:H48)</f>
        <v>0</v>
      </c>
      <c r="I49" s="142">
        <f t="shared" ref="I49" si="11">SUM(I47:I48)</f>
        <v>220.9</v>
      </c>
      <c r="J49" s="25">
        <f t="shared" ref="J49" si="12">SUM(J47:J48)</f>
        <v>346.2</v>
      </c>
      <c r="K49" s="25">
        <f t="shared" ref="K49" si="13">SUM(K47:K48)</f>
        <v>380.79999999999995</v>
      </c>
      <c r="L49" s="12" t="s">
        <v>24</v>
      </c>
      <c r="M49" s="26" t="s">
        <v>24</v>
      </c>
      <c r="N49" s="26" t="s">
        <v>24</v>
      </c>
      <c r="O49" s="26" t="s">
        <v>24</v>
      </c>
      <c r="P49" s="26" t="s">
        <v>24</v>
      </c>
      <c r="Q49" s="26" t="s">
        <v>24</v>
      </c>
      <c r="R49" s="26" t="s">
        <v>24</v>
      </c>
      <c r="S49" s="87">
        <f>(I49-G49)/G49</f>
        <v>0.17188328912466846</v>
      </c>
    </row>
    <row r="50" spans="1:24" ht="12.75" customHeight="1" x14ac:dyDescent="0.2">
      <c r="A50" s="254"/>
      <c r="B50" s="50" t="s">
        <v>0</v>
      </c>
      <c r="C50" s="277" t="s">
        <v>2</v>
      </c>
      <c r="D50" s="277"/>
      <c r="E50" s="277"/>
      <c r="F50" s="278"/>
      <c r="G50" s="27">
        <f>G25+G31+G37+G43+G49</f>
        <v>1485.5</v>
      </c>
      <c r="H50" s="27">
        <f t="shared" ref="H50:K50" si="14">H25+H31+H37+H43+H49</f>
        <v>0</v>
      </c>
      <c r="I50" s="144">
        <f t="shared" si="14"/>
        <v>1757.2</v>
      </c>
      <c r="J50" s="27">
        <f t="shared" si="14"/>
        <v>2166.42</v>
      </c>
      <c r="K50" s="27">
        <f t="shared" si="14"/>
        <v>2383.59</v>
      </c>
      <c r="L50" s="28" t="s">
        <v>24</v>
      </c>
      <c r="M50" s="29" t="s">
        <v>24</v>
      </c>
      <c r="N50" s="29" t="s">
        <v>24</v>
      </c>
      <c r="O50" s="29" t="s">
        <v>24</v>
      </c>
      <c r="P50" s="29" t="s">
        <v>24</v>
      </c>
      <c r="Q50" s="29" t="s">
        <v>24</v>
      </c>
      <c r="R50" s="29" t="s">
        <v>24</v>
      </c>
      <c r="S50" s="85"/>
    </row>
    <row r="51" spans="1:24" ht="12.75" customHeight="1" x14ac:dyDescent="0.2">
      <c r="A51" s="32" t="s">
        <v>0</v>
      </c>
      <c r="B51" s="261" t="s">
        <v>11</v>
      </c>
      <c r="C51" s="279"/>
      <c r="D51" s="279"/>
      <c r="E51" s="279"/>
      <c r="F51" s="279"/>
      <c r="G51" s="33">
        <f>G50</f>
        <v>1485.5</v>
      </c>
      <c r="H51" s="33">
        <f t="shared" ref="H51:K51" si="15">H50</f>
        <v>0</v>
      </c>
      <c r="I51" s="145">
        <f t="shared" si="15"/>
        <v>1757.2</v>
      </c>
      <c r="J51" s="33">
        <f t="shared" si="15"/>
        <v>2166.42</v>
      </c>
      <c r="K51" s="33">
        <f t="shared" si="15"/>
        <v>2383.59</v>
      </c>
      <c r="L51" s="34" t="s">
        <v>24</v>
      </c>
      <c r="M51" s="35" t="s">
        <v>24</v>
      </c>
      <c r="N51" s="35" t="s">
        <v>24</v>
      </c>
      <c r="O51" s="35" t="s">
        <v>24</v>
      </c>
      <c r="P51" s="35" t="s">
        <v>24</v>
      </c>
      <c r="Q51" s="35" t="s">
        <v>24</v>
      </c>
      <c r="R51" s="35" t="s">
        <v>24</v>
      </c>
      <c r="S51" s="85"/>
    </row>
    <row r="52" spans="1:24" ht="18" customHeight="1" x14ac:dyDescent="0.2">
      <c r="A52" s="21" t="s">
        <v>16</v>
      </c>
      <c r="B52" s="208" t="s">
        <v>81</v>
      </c>
      <c r="C52" s="208"/>
      <c r="D52" s="208"/>
      <c r="E52" s="208"/>
      <c r="F52" s="208"/>
      <c r="G52" s="208"/>
      <c r="H52" s="208"/>
      <c r="I52" s="208"/>
      <c r="J52" s="208"/>
      <c r="K52" s="208"/>
      <c r="L52" s="208"/>
      <c r="M52" s="208"/>
      <c r="N52" s="208"/>
      <c r="O52" s="208"/>
      <c r="P52" s="208"/>
      <c r="Q52" s="208"/>
      <c r="R52" s="209"/>
      <c r="S52" s="85"/>
    </row>
    <row r="53" spans="1:24" ht="27.6" customHeight="1" x14ac:dyDescent="0.2">
      <c r="A53" s="253" t="s">
        <v>16</v>
      </c>
      <c r="B53" s="218" t="s">
        <v>0</v>
      </c>
      <c r="C53" s="220" t="s">
        <v>82</v>
      </c>
      <c r="D53" s="220"/>
      <c r="E53" s="220"/>
      <c r="F53" s="222" t="s">
        <v>80</v>
      </c>
      <c r="G53" s="233"/>
      <c r="H53" s="234"/>
      <c r="I53" s="234"/>
      <c r="J53" s="234"/>
      <c r="K53" s="234"/>
      <c r="L53" s="227" t="s">
        <v>143</v>
      </c>
      <c r="M53" s="30" t="s">
        <v>49</v>
      </c>
      <c r="N53" s="30" t="s">
        <v>50</v>
      </c>
      <c r="O53" s="31" t="s">
        <v>17</v>
      </c>
      <c r="P53" s="31">
        <v>3</v>
      </c>
      <c r="Q53" s="31">
        <v>4</v>
      </c>
      <c r="R53" s="22">
        <v>5</v>
      </c>
      <c r="S53" s="85"/>
    </row>
    <row r="54" spans="1:24" ht="27.6" customHeight="1" x14ac:dyDescent="0.2">
      <c r="A54" s="254"/>
      <c r="B54" s="219"/>
      <c r="C54" s="221"/>
      <c r="D54" s="221"/>
      <c r="E54" s="221"/>
      <c r="F54" s="222"/>
      <c r="G54" s="240"/>
      <c r="H54" s="241"/>
      <c r="I54" s="241"/>
      <c r="J54" s="241"/>
      <c r="K54" s="241"/>
      <c r="L54" s="228"/>
      <c r="M54" s="30" t="s">
        <v>51</v>
      </c>
      <c r="N54" s="30" t="s">
        <v>52</v>
      </c>
      <c r="O54" s="31" t="s">
        <v>17</v>
      </c>
      <c r="P54" s="22">
        <v>21</v>
      </c>
      <c r="Q54" s="22">
        <v>21.5</v>
      </c>
      <c r="R54" s="22">
        <v>22</v>
      </c>
      <c r="S54" s="85"/>
    </row>
    <row r="55" spans="1:24" ht="25.5" x14ac:dyDescent="0.2">
      <c r="A55" s="254"/>
      <c r="B55" s="219"/>
      <c r="C55" s="221"/>
      <c r="D55" s="221"/>
      <c r="E55" s="221"/>
      <c r="F55" s="222"/>
      <c r="G55" s="235"/>
      <c r="H55" s="236"/>
      <c r="I55" s="236"/>
      <c r="J55" s="236"/>
      <c r="K55" s="236"/>
      <c r="L55" s="228"/>
      <c r="M55" s="30" t="s">
        <v>83</v>
      </c>
      <c r="N55" s="30" t="s">
        <v>75</v>
      </c>
      <c r="O55" s="31" t="s">
        <v>17</v>
      </c>
      <c r="P55" s="22">
        <v>5</v>
      </c>
      <c r="Q55" s="22">
        <v>4</v>
      </c>
      <c r="R55" s="22">
        <v>3.5</v>
      </c>
      <c r="S55" s="85"/>
    </row>
    <row r="56" spans="1:24" ht="25.5" x14ac:dyDescent="0.2">
      <c r="A56" s="254"/>
      <c r="B56" s="174" t="s">
        <v>0</v>
      </c>
      <c r="C56" s="265" t="s">
        <v>0</v>
      </c>
      <c r="D56" s="166" t="s">
        <v>170</v>
      </c>
      <c r="E56" s="167"/>
      <c r="F56" s="212" t="s">
        <v>67</v>
      </c>
      <c r="G56" s="214"/>
      <c r="H56" s="215"/>
      <c r="I56" s="215"/>
      <c r="J56" s="215"/>
      <c r="K56" s="215"/>
      <c r="L56" s="229" t="s">
        <v>24</v>
      </c>
      <c r="M56" s="51" t="s">
        <v>69</v>
      </c>
      <c r="N56" s="42" t="s">
        <v>71</v>
      </c>
      <c r="O56" s="5" t="s">
        <v>34</v>
      </c>
      <c r="P56" s="5">
        <v>25500</v>
      </c>
      <c r="Q56" s="5">
        <v>25800</v>
      </c>
      <c r="R56" s="5">
        <v>26000</v>
      </c>
      <c r="S56" s="85"/>
      <c r="T56" s="242"/>
      <c r="U56" s="242"/>
      <c r="V56" s="242"/>
      <c r="W56" s="242"/>
      <c r="X56" s="242"/>
    </row>
    <row r="57" spans="1:24" ht="25.5" x14ac:dyDescent="0.2">
      <c r="A57" s="254"/>
      <c r="B57" s="175"/>
      <c r="C57" s="266"/>
      <c r="D57" s="210"/>
      <c r="E57" s="211"/>
      <c r="F57" s="213"/>
      <c r="G57" s="216"/>
      <c r="H57" s="217"/>
      <c r="I57" s="217"/>
      <c r="J57" s="217"/>
      <c r="K57" s="217"/>
      <c r="L57" s="230"/>
      <c r="M57" s="51" t="s">
        <v>70</v>
      </c>
      <c r="N57" s="42" t="s">
        <v>72</v>
      </c>
      <c r="O57" s="5" t="s">
        <v>18</v>
      </c>
      <c r="P57" s="5">
        <v>620</v>
      </c>
      <c r="Q57" s="5">
        <v>630</v>
      </c>
      <c r="R57" s="5">
        <v>640</v>
      </c>
      <c r="S57" s="85"/>
      <c r="T57" s="60"/>
      <c r="U57" s="60"/>
      <c r="V57" s="60"/>
      <c r="W57" s="60"/>
      <c r="X57" s="60"/>
    </row>
    <row r="58" spans="1:24" ht="25.5" x14ac:dyDescent="0.2">
      <c r="A58" s="254"/>
      <c r="B58" s="175"/>
      <c r="C58" s="266"/>
      <c r="D58" s="210"/>
      <c r="E58" s="211"/>
      <c r="F58" s="213"/>
      <c r="G58" s="216"/>
      <c r="H58" s="217"/>
      <c r="I58" s="217"/>
      <c r="J58" s="217"/>
      <c r="K58" s="217"/>
      <c r="L58" s="230"/>
      <c r="M58" s="51" t="s">
        <v>73</v>
      </c>
      <c r="N58" s="42" t="s">
        <v>68</v>
      </c>
      <c r="O58" s="5" t="s">
        <v>18</v>
      </c>
      <c r="P58" s="5">
        <v>144000</v>
      </c>
      <c r="Q58" s="5">
        <v>144500</v>
      </c>
      <c r="R58" s="5">
        <v>144600</v>
      </c>
      <c r="S58" s="85"/>
      <c r="T58" s="60"/>
      <c r="U58" s="60"/>
      <c r="V58" s="60"/>
      <c r="W58" s="60"/>
      <c r="X58" s="60"/>
    </row>
    <row r="59" spans="1:24" ht="15" customHeight="1" x14ac:dyDescent="0.2">
      <c r="A59" s="254"/>
      <c r="B59" s="175"/>
      <c r="C59" s="224" t="s">
        <v>0</v>
      </c>
      <c r="D59" s="54">
        <v>191124934</v>
      </c>
      <c r="E59" s="55" t="s">
        <v>20</v>
      </c>
      <c r="F59" s="23" t="s">
        <v>24</v>
      </c>
      <c r="G59" s="9">
        <v>779.4</v>
      </c>
      <c r="H59" s="9"/>
      <c r="I59" s="124">
        <f>855.3+4+6.1</f>
        <v>865.4</v>
      </c>
      <c r="J59" s="9">
        <v>988.6</v>
      </c>
      <c r="K59" s="9">
        <v>1100</v>
      </c>
      <c r="L59" s="64" t="s">
        <v>24</v>
      </c>
      <c r="M59" s="65"/>
      <c r="N59" s="40"/>
      <c r="O59" s="41"/>
      <c r="P59" s="66"/>
      <c r="Q59" s="66"/>
      <c r="R59" s="44"/>
      <c r="S59" s="85"/>
    </row>
    <row r="60" spans="1:24" ht="15" customHeight="1" x14ac:dyDescent="0.2">
      <c r="A60" s="254"/>
      <c r="B60" s="175"/>
      <c r="C60" s="224"/>
      <c r="D60" s="54">
        <v>191124934</v>
      </c>
      <c r="E60" s="67" t="s">
        <v>21</v>
      </c>
      <c r="F60" s="23" t="s">
        <v>24</v>
      </c>
      <c r="G60" s="9">
        <v>39.567999999999998</v>
      </c>
      <c r="H60" s="9"/>
      <c r="I60" s="124">
        <v>43.048000000000002</v>
      </c>
      <c r="J60" s="9">
        <v>47.3</v>
      </c>
      <c r="K60" s="9">
        <v>52</v>
      </c>
      <c r="L60" s="64" t="s">
        <v>24</v>
      </c>
      <c r="M60" s="65"/>
      <c r="N60" s="65"/>
      <c r="O60" s="41"/>
      <c r="P60" s="66"/>
      <c r="Q60" s="66"/>
      <c r="R60" s="44"/>
      <c r="S60" s="85"/>
    </row>
    <row r="61" spans="1:24" ht="15" customHeight="1" x14ac:dyDescent="0.2">
      <c r="A61" s="254"/>
      <c r="B61" s="175"/>
      <c r="C61" s="224"/>
      <c r="D61" s="54">
        <v>191124934</v>
      </c>
      <c r="E61" s="55" t="s">
        <v>23</v>
      </c>
      <c r="F61" s="23" t="s">
        <v>24</v>
      </c>
      <c r="G61" s="9">
        <v>4.5</v>
      </c>
      <c r="H61" s="9"/>
      <c r="I61" s="124">
        <f>5+0.5</f>
        <v>5.5</v>
      </c>
      <c r="J61" s="9">
        <v>6</v>
      </c>
      <c r="K61" s="9">
        <v>7</v>
      </c>
      <c r="L61" s="64" t="s">
        <v>24</v>
      </c>
      <c r="M61" s="65"/>
      <c r="N61" s="40"/>
      <c r="O61" s="41"/>
      <c r="P61" s="66"/>
      <c r="Q61" s="66"/>
      <c r="R61" s="44"/>
      <c r="S61" s="85"/>
    </row>
    <row r="62" spans="1:24" x14ac:dyDescent="0.2">
      <c r="A62" s="254"/>
      <c r="B62" s="175"/>
      <c r="C62" s="224"/>
      <c r="D62" s="200" t="s">
        <v>26</v>
      </c>
      <c r="E62" s="201"/>
      <c r="F62" s="202"/>
      <c r="G62" s="25">
        <f>SUM(G59:G61)</f>
        <v>823.46799999999996</v>
      </c>
      <c r="H62" s="25">
        <f t="shared" ref="H62:K62" si="16">SUM(H59:H61)</f>
        <v>0</v>
      </c>
      <c r="I62" s="142">
        <f t="shared" si="16"/>
        <v>913.94799999999998</v>
      </c>
      <c r="J62" s="25">
        <f t="shared" si="16"/>
        <v>1041.9000000000001</v>
      </c>
      <c r="K62" s="25">
        <f t="shared" si="16"/>
        <v>1159</v>
      </c>
      <c r="L62" s="12" t="s">
        <v>24</v>
      </c>
      <c r="M62" s="26" t="s">
        <v>24</v>
      </c>
      <c r="N62" s="26" t="s">
        <v>24</v>
      </c>
      <c r="O62" s="26" t="s">
        <v>24</v>
      </c>
      <c r="P62" s="26" t="s">
        <v>24</v>
      </c>
      <c r="Q62" s="26" t="s">
        <v>24</v>
      </c>
      <c r="R62" s="26" t="s">
        <v>24</v>
      </c>
      <c r="S62" s="87">
        <f>(I62-G62)/G62</f>
        <v>0.10987676509591146</v>
      </c>
    </row>
    <row r="63" spans="1:24" x14ac:dyDescent="0.2">
      <c r="A63" s="254"/>
      <c r="B63" s="175"/>
      <c r="C63" s="231" t="s">
        <v>16</v>
      </c>
      <c r="D63" s="166" t="s">
        <v>171</v>
      </c>
      <c r="E63" s="167"/>
      <c r="F63" s="212" t="s">
        <v>67</v>
      </c>
      <c r="G63" s="168"/>
      <c r="H63" s="169"/>
      <c r="I63" s="169"/>
      <c r="J63" s="169"/>
      <c r="K63" s="169"/>
      <c r="L63" s="229" t="s">
        <v>24</v>
      </c>
      <c r="M63" s="51" t="s">
        <v>85</v>
      </c>
      <c r="N63" s="42" t="s">
        <v>53</v>
      </c>
      <c r="O63" s="5" t="s">
        <v>18</v>
      </c>
      <c r="P63" s="70">
        <v>4</v>
      </c>
      <c r="Q63" s="70">
        <v>4</v>
      </c>
      <c r="R63" s="70">
        <v>5</v>
      </c>
      <c r="S63" s="85"/>
      <c r="T63" s="223"/>
      <c r="U63" s="223"/>
      <c r="V63" s="223"/>
      <c r="W63" s="223"/>
      <c r="X63" s="223"/>
    </row>
    <row r="64" spans="1:24" ht="25.5" x14ac:dyDescent="0.2">
      <c r="A64" s="254"/>
      <c r="B64" s="175"/>
      <c r="C64" s="232"/>
      <c r="D64" s="210"/>
      <c r="E64" s="211"/>
      <c r="F64" s="213"/>
      <c r="G64" s="237"/>
      <c r="H64" s="238"/>
      <c r="I64" s="238"/>
      <c r="J64" s="238"/>
      <c r="K64" s="238"/>
      <c r="L64" s="230"/>
      <c r="M64" s="51" t="s">
        <v>86</v>
      </c>
      <c r="N64" s="42" t="s">
        <v>106</v>
      </c>
      <c r="O64" s="5" t="s">
        <v>18</v>
      </c>
      <c r="P64" s="70">
        <v>59000</v>
      </c>
      <c r="Q64" s="70">
        <v>60000</v>
      </c>
      <c r="R64" s="70">
        <v>62000</v>
      </c>
      <c r="S64" s="85"/>
      <c r="T64" s="61"/>
      <c r="U64" s="61"/>
      <c r="V64" s="61"/>
      <c r="W64" s="61"/>
      <c r="X64" s="61"/>
    </row>
    <row r="65" spans="1:24" x14ac:dyDescent="0.2">
      <c r="A65" s="254"/>
      <c r="B65" s="175"/>
      <c r="C65" s="232"/>
      <c r="D65" s="210"/>
      <c r="E65" s="211"/>
      <c r="F65" s="213"/>
      <c r="G65" s="237"/>
      <c r="H65" s="238"/>
      <c r="I65" s="238"/>
      <c r="J65" s="238"/>
      <c r="K65" s="238"/>
      <c r="L65" s="230"/>
      <c r="M65" s="51" t="s">
        <v>87</v>
      </c>
      <c r="N65" s="42" t="s">
        <v>54</v>
      </c>
      <c r="O65" s="5" t="s">
        <v>18</v>
      </c>
      <c r="P65" s="70">
        <v>4</v>
      </c>
      <c r="Q65" s="70">
        <v>4</v>
      </c>
      <c r="R65" s="70">
        <v>5</v>
      </c>
      <c r="S65" s="85"/>
      <c r="T65" s="61"/>
      <c r="U65" s="61"/>
      <c r="V65" s="61"/>
      <c r="W65" s="61"/>
      <c r="X65" s="61"/>
    </row>
    <row r="66" spans="1:24" ht="25.5" x14ac:dyDescent="0.2">
      <c r="A66" s="254"/>
      <c r="B66" s="175"/>
      <c r="C66" s="232"/>
      <c r="D66" s="210"/>
      <c r="E66" s="211"/>
      <c r="F66" s="213"/>
      <c r="G66" s="237"/>
      <c r="H66" s="238"/>
      <c r="I66" s="238"/>
      <c r="J66" s="238"/>
      <c r="K66" s="238"/>
      <c r="L66" s="230"/>
      <c r="M66" s="51" t="s">
        <v>88</v>
      </c>
      <c r="N66" s="42" t="s">
        <v>74</v>
      </c>
      <c r="O66" s="5" t="s">
        <v>18</v>
      </c>
      <c r="P66" s="70">
        <v>40</v>
      </c>
      <c r="Q66" s="70">
        <v>50</v>
      </c>
      <c r="R66" s="70">
        <v>55</v>
      </c>
      <c r="S66" s="85"/>
    </row>
    <row r="67" spans="1:24" ht="15" customHeight="1" x14ac:dyDescent="0.2">
      <c r="A67" s="254"/>
      <c r="B67" s="175"/>
      <c r="C67" s="224" t="s">
        <v>16</v>
      </c>
      <c r="D67" s="45">
        <v>304159540</v>
      </c>
      <c r="E67" s="46" t="s">
        <v>20</v>
      </c>
      <c r="F67" s="49"/>
      <c r="G67" s="9">
        <v>123.6</v>
      </c>
      <c r="H67" s="9"/>
      <c r="I67" s="124">
        <f>136.5+5.5</f>
        <v>142</v>
      </c>
      <c r="J67" s="9">
        <v>166</v>
      </c>
      <c r="K67" s="9">
        <v>180</v>
      </c>
      <c r="L67" s="24" t="s">
        <v>24</v>
      </c>
      <c r="M67" s="39"/>
      <c r="N67" s="40"/>
      <c r="O67" s="41"/>
      <c r="P67" s="43"/>
      <c r="Q67" s="43"/>
      <c r="R67" s="44"/>
      <c r="S67" s="85"/>
    </row>
    <row r="68" spans="1:24" ht="15" customHeight="1" x14ac:dyDescent="0.2">
      <c r="A68" s="254"/>
      <c r="B68" s="175"/>
      <c r="C68" s="224"/>
      <c r="D68" s="45">
        <v>304159540</v>
      </c>
      <c r="E68" s="46" t="s">
        <v>23</v>
      </c>
      <c r="F68" s="49"/>
      <c r="G68" s="9">
        <v>8</v>
      </c>
      <c r="H68" s="9"/>
      <c r="I68" s="124">
        <f>7.5+5</f>
        <v>12.5</v>
      </c>
      <c r="J68" s="9">
        <v>8</v>
      </c>
      <c r="K68" s="9">
        <v>8.5</v>
      </c>
      <c r="L68" s="24" t="s">
        <v>24</v>
      </c>
      <c r="M68" s="39"/>
      <c r="N68" s="48"/>
      <c r="O68" s="41"/>
      <c r="P68" s="43"/>
      <c r="Q68" s="43"/>
      <c r="R68" s="44"/>
      <c r="S68" s="85"/>
    </row>
    <row r="69" spans="1:24" x14ac:dyDescent="0.2">
      <c r="A69" s="254"/>
      <c r="B69" s="175"/>
      <c r="C69" s="256"/>
      <c r="D69" s="200" t="s">
        <v>26</v>
      </c>
      <c r="E69" s="201"/>
      <c r="F69" s="202"/>
      <c r="G69" s="25">
        <f>SUM(G67:G68)</f>
        <v>131.6</v>
      </c>
      <c r="H69" s="25">
        <f t="shared" ref="H69:K69" si="17">SUM(H67:H68)</f>
        <v>0</v>
      </c>
      <c r="I69" s="142">
        <f t="shared" si="17"/>
        <v>154.5</v>
      </c>
      <c r="J69" s="25">
        <f t="shared" si="17"/>
        <v>174</v>
      </c>
      <c r="K69" s="25">
        <f t="shared" si="17"/>
        <v>188.5</v>
      </c>
      <c r="L69" s="12" t="s">
        <v>24</v>
      </c>
      <c r="M69" s="26" t="s">
        <v>24</v>
      </c>
      <c r="N69" s="26" t="s">
        <v>24</v>
      </c>
      <c r="O69" s="26" t="s">
        <v>24</v>
      </c>
      <c r="P69" s="26" t="s">
        <v>24</v>
      </c>
      <c r="Q69" s="26" t="s">
        <v>24</v>
      </c>
      <c r="R69" s="26" t="s">
        <v>24</v>
      </c>
      <c r="S69" s="87">
        <f>(I69-G69)/G69</f>
        <v>0.17401215805471129</v>
      </c>
    </row>
    <row r="70" spans="1:24" ht="25.5" x14ac:dyDescent="0.2">
      <c r="A70" s="254"/>
      <c r="B70" s="175"/>
      <c r="C70" s="231" t="s">
        <v>31</v>
      </c>
      <c r="D70" s="166" t="s">
        <v>84</v>
      </c>
      <c r="E70" s="167"/>
      <c r="F70" s="213" t="s">
        <v>67</v>
      </c>
      <c r="G70" s="237"/>
      <c r="H70" s="238"/>
      <c r="I70" s="238"/>
      <c r="J70" s="238"/>
      <c r="K70" s="238"/>
      <c r="L70" s="239" t="s">
        <v>24</v>
      </c>
      <c r="M70" s="51" t="s">
        <v>121</v>
      </c>
      <c r="N70" s="42" t="s">
        <v>76</v>
      </c>
      <c r="O70" s="5" t="s">
        <v>18</v>
      </c>
      <c r="P70" s="69">
        <v>800</v>
      </c>
      <c r="Q70" s="69">
        <v>820</v>
      </c>
      <c r="R70" s="69">
        <v>850</v>
      </c>
      <c r="S70" s="85"/>
      <c r="T70" s="61"/>
      <c r="U70" s="61"/>
      <c r="V70" s="61"/>
      <c r="W70" s="61"/>
      <c r="X70" s="61"/>
    </row>
    <row r="71" spans="1:24" ht="25.5" x14ac:dyDescent="0.2">
      <c r="A71" s="254"/>
      <c r="B71" s="175"/>
      <c r="C71" s="232"/>
      <c r="D71" s="210"/>
      <c r="E71" s="211"/>
      <c r="F71" s="213"/>
      <c r="G71" s="237"/>
      <c r="H71" s="238"/>
      <c r="I71" s="238"/>
      <c r="J71" s="238"/>
      <c r="K71" s="238"/>
      <c r="L71" s="239"/>
      <c r="M71" s="51" t="s">
        <v>122</v>
      </c>
      <c r="N71" s="42" t="s">
        <v>108</v>
      </c>
      <c r="O71" s="5" t="s">
        <v>109</v>
      </c>
      <c r="P71" s="5">
        <v>55000</v>
      </c>
      <c r="Q71" s="5">
        <v>57000</v>
      </c>
      <c r="R71" s="5">
        <v>59000</v>
      </c>
      <c r="S71" s="85"/>
      <c r="T71" s="190"/>
      <c r="U71" s="191"/>
      <c r="V71" s="191"/>
      <c r="W71" s="61"/>
      <c r="X71" s="61"/>
    </row>
    <row r="72" spans="1:24" x14ac:dyDescent="0.2">
      <c r="A72" s="254"/>
      <c r="B72" s="175"/>
      <c r="C72" s="232"/>
      <c r="D72" s="210"/>
      <c r="E72" s="211"/>
      <c r="F72" s="213"/>
      <c r="G72" s="237"/>
      <c r="H72" s="238"/>
      <c r="I72" s="238"/>
      <c r="J72" s="238"/>
      <c r="K72" s="238"/>
      <c r="L72" s="239"/>
      <c r="M72" s="51" t="s">
        <v>123</v>
      </c>
      <c r="N72" s="42" t="s">
        <v>110</v>
      </c>
      <c r="O72" s="5" t="s">
        <v>18</v>
      </c>
      <c r="P72" s="5">
        <v>14000</v>
      </c>
      <c r="Q72" s="5">
        <v>14200</v>
      </c>
      <c r="R72" s="5">
        <v>14400</v>
      </c>
      <c r="S72" s="85"/>
      <c r="T72" s="190"/>
      <c r="U72" s="191"/>
      <c r="V72" s="191"/>
      <c r="W72" s="61"/>
      <c r="X72" s="61"/>
    </row>
    <row r="73" spans="1:24" ht="25.5" x14ac:dyDescent="0.2">
      <c r="A73" s="254"/>
      <c r="B73" s="175"/>
      <c r="C73" s="274"/>
      <c r="D73" s="263"/>
      <c r="E73" s="264"/>
      <c r="F73" s="213"/>
      <c r="G73" s="237"/>
      <c r="H73" s="238"/>
      <c r="I73" s="238"/>
      <c r="J73" s="238"/>
      <c r="K73" s="238"/>
      <c r="L73" s="239"/>
      <c r="M73" s="51" t="s">
        <v>124</v>
      </c>
      <c r="N73" s="42" t="s">
        <v>44</v>
      </c>
      <c r="O73" s="5" t="s">
        <v>18</v>
      </c>
      <c r="P73" s="69">
        <v>3</v>
      </c>
      <c r="Q73" s="69">
        <v>3</v>
      </c>
      <c r="R73" s="69">
        <v>3</v>
      </c>
      <c r="S73" s="85"/>
    </row>
    <row r="74" spans="1:24" ht="15" customHeight="1" x14ac:dyDescent="0.2">
      <c r="A74" s="254"/>
      <c r="B74" s="175"/>
      <c r="C74" s="224" t="s">
        <v>31</v>
      </c>
      <c r="D74" s="45">
        <v>191123113</v>
      </c>
      <c r="E74" s="46" t="s">
        <v>20</v>
      </c>
      <c r="F74" s="23" t="s">
        <v>24</v>
      </c>
      <c r="G74" s="9">
        <v>549.5</v>
      </c>
      <c r="H74" s="9"/>
      <c r="I74" s="165">
        <f>627.9+11.4+14.5+111.9</f>
        <v>765.69999999999993</v>
      </c>
      <c r="J74" s="9">
        <v>660</v>
      </c>
      <c r="K74" s="9">
        <v>680</v>
      </c>
      <c r="L74" s="24" t="s">
        <v>24</v>
      </c>
      <c r="M74" s="39"/>
      <c r="N74" s="40"/>
      <c r="O74" s="41"/>
      <c r="P74" s="43"/>
      <c r="Q74" s="43"/>
      <c r="R74" s="44"/>
      <c r="S74" s="85"/>
    </row>
    <row r="75" spans="1:24" ht="15" customHeight="1" x14ac:dyDescent="0.2">
      <c r="A75" s="254"/>
      <c r="B75" s="175"/>
      <c r="C75" s="224"/>
      <c r="D75" s="45">
        <v>191123113</v>
      </c>
      <c r="E75" s="46" t="s">
        <v>23</v>
      </c>
      <c r="F75" s="23" t="s">
        <v>24</v>
      </c>
      <c r="G75" s="9">
        <v>108</v>
      </c>
      <c r="H75" s="9"/>
      <c r="I75" s="124">
        <f>100+15</f>
        <v>115</v>
      </c>
      <c r="J75" s="9">
        <v>110</v>
      </c>
      <c r="K75" s="9">
        <v>120</v>
      </c>
      <c r="L75" s="24" t="s">
        <v>24</v>
      </c>
      <c r="M75" s="39"/>
      <c r="N75" s="39"/>
      <c r="O75" s="41"/>
      <c r="P75" s="43"/>
      <c r="Q75" s="43"/>
      <c r="R75" s="44"/>
      <c r="S75" s="85"/>
    </row>
    <row r="76" spans="1:24" x14ac:dyDescent="0.2">
      <c r="A76" s="254"/>
      <c r="B76" s="175"/>
      <c r="C76" s="224"/>
      <c r="D76" s="200" t="s">
        <v>26</v>
      </c>
      <c r="E76" s="201"/>
      <c r="F76" s="202"/>
      <c r="G76" s="25">
        <f>SUM(G74:G75)</f>
        <v>657.5</v>
      </c>
      <c r="H76" s="25">
        <f t="shared" ref="H76" si="18">SUM(H74:H75)</f>
        <v>0</v>
      </c>
      <c r="I76" s="142">
        <f t="shared" ref="I76" si="19">SUM(I74:I75)</f>
        <v>880.69999999999993</v>
      </c>
      <c r="J76" s="25">
        <f t="shared" ref="J76" si="20">SUM(J74:J75)</f>
        <v>770</v>
      </c>
      <c r="K76" s="25">
        <f t="shared" ref="K76" si="21">SUM(K74:K75)</f>
        <v>800</v>
      </c>
      <c r="L76" s="12" t="s">
        <v>24</v>
      </c>
      <c r="M76" s="26" t="s">
        <v>24</v>
      </c>
      <c r="N76" s="26" t="s">
        <v>24</v>
      </c>
      <c r="O76" s="26" t="s">
        <v>24</v>
      </c>
      <c r="P76" s="26" t="s">
        <v>24</v>
      </c>
      <c r="Q76" s="26" t="s">
        <v>24</v>
      </c>
      <c r="R76" s="26" t="s">
        <v>24</v>
      </c>
      <c r="S76" s="87">
        <f>(I76-G76)/G76</f>
        <v>0.33946768060836491</v>
      </c>
    </row>
    <row r="77" spans="1:24" ht="13.5" x14ac:dyDescent="0.2">
      <c r="A77" s="254"/>
      <c r="B77" s="175"/>
      <c r="C77" s="62" t="s">
        <v>32</v>
      </c>
      <c r="D77" s="166" t="s">
        <v>55</v>
      </c>
      <c r="E77" s="167"/>
      <c r="F77" s="52" t="s">
        <v>67</v>
      </c>
      <c r="G77" s="225"/>
      <c r="H77" s="226"/>
      <c r="I77" s="226"/>
      <c r="J77" s="226"/>
      <c r="K77" s="226"/>
      <c r="L77" s="24" t="s">
        <v>24</v>
      </c>
      <c r="M77" s="51" t="s">
        <v>89</v>
      </c>
      <c r="N77" s="42" t="s">
        <v>56</v>
      </c>
      <c r="O77" s="5" t="s">
        <v>57</v>
      </c>
      <c r="P77" s="69">
        <v>57.32</v>
      </c>
      <c r="Q77" s="69">
        <v>57.32</v>
      </c>
      <c r="R77" s="69">
        <v>57.32</v>
      </c>
      <c r="S77" s="85"/>
      <c r="T77" s="223"/>
      <c r="U77" s="223"/>
      <c r="V77" s="223"/>
      <c r="W77" s="223"/>
      <c r="X77" s="223"/>
    </row>
    <row r="78" spans="1:24" ht="15" customHeight="1" x14ac:dyDescent="0.2">
      <c r="A78" s="254"/>
      <c r="B78" s="175"/>
      <c r="C78" s="224" t="s">
        <v>32</v>
      </c>
      <c r="D78" s="45">
        <v>191123113</v>
      </c>
      <c r="E78" s="46" t="s">
        <v>20</v>
      </c>
      <c r="F78" s="23" t="s">
        <v>24</v>
      </c>
      <c r="G78" s="9">
        <v>37.299999999999997</v>
      </c>
      <c r="H78" s="9"/>
      <c r="I78" s="124">
        <v>40</v>
      </c>
      <c r="J78" s="9">
        <v>85</v>
      </c>
      <c r="K78" s="9">
        <v>92</v>
      </c>
      <c r="L78" s="24" t="s">
        <v>24</v>
      </c>
      <c r="M78" s="39"/>
      <c r="N78" s="40"/>
      <c r="O78" s="41"/>
      <c r="P78" s="43"/>
      <c r="Q78" s="43"/>
      <c r="R78" s="44"/>
      <c r="S78" s="85"/>
    </row>
    <row r="79" spans="1:24" x14ac:dyDescent="0.2">
      <c r="A79" s="254"/>
      <c r="B79" s="175"/>
      <c r="C79" s="224"/>
      <c r="D79" s="200" t="s">
        <v>26</v>
      </c>
      <c r="E79" s="201"/>
      <c r="F79" s="202"/>
      <c r="G79" s="68">
        <f>SUM(G78:G78)</f>
        <v>37.299999999999997</v>
      </c>
      <c r="H79" s="68">
        <f t="shared" ref="H79:K79" si="22">SUM(H78:H78)</f>
        <v>0</v>
      </c>
      <c r="I79" s="146">
        <f t="shared" si="22"/>
        <v>40</v>
      </c>
      <c r="J79" s="68">
        <f t="shared" si="22"/>
        <v>85</v>
      </c>
      <c r="K79" s="68">
        <f t="shared" si="22"/>
        <v>92</v>
      </c>
      <c r="L79" s="12" t="s">
        <v>24</v>
      </c>
      <c r="M79" s="26" t="s">
        <v>24</v>
      </c>
      <c r="N79" s="26" t="s">
        <v>24</v>
      </c>
      <c r="O79" s="26" t="s">
        <v>24</v>
      </c>
      <c r="P79" s="26" t="s">
        <v>24</v>
      </c>
      <c r="Q79" s="26" t="s">
        <v>24</v>
      </c>
      <c r="R79" s="26" t="s">
        <v>24</v>
      </c>
      <c r="S79" s="87">
        <f>(I79-G79)/G79</f>
        <v>7.238605898123332E-2</v>
      </c>
    </row>
    <row r="80" spans="1:24" ht="25.5" x14ac:dyDescent="0.2">
      <c r="A80" s="254"/>
      <c r="B80" s="159"/>
      <c r="C80" s="56" t="s">
        <v>33</v>
      </c>
      <c r="D80" s="166" t="s">
        <v>64</v>
      </c>
      <c r="E80" s="167"/>
      <c r="F80" s="160" t="s">
        <v>67</v>
      </c>
      <c r="G80" s="168"/>
      <c r="H80" s="169"/>
      <c r="I80" s="169"/>
      <c r="J80" s="169"/>
      <c r="K80" s="169"/>
      <c r="L80" s="47" t="s">
        <v>24</v>
      </c>
      <c r="M80" s="51" t="s">
        <v>191</v>
      </c>
      <c r="N80" s="42" t="s">
        <v>63</v>
      </c>
      <c r="O80" s="5" t="s">
        <v>18</v>
      </c>
      <c r="P80" s="5">
        <v>0</v>
      </c>
      <c r="Q80" s="5">
        <v>0</v>
      </c>
      <c r="R80" s="5">
        <v>0</v>
      </c>
      <c r="S80" s="85"/>
    </row>
    <row r="81" spans="1:24" x14ac:dyDescent="0.2">
      <c r="A81" s="254"/>
      <c r="B81" s="159"/>
      <c r="C81" s="170" t="s">
        <v>33</v>
      </c>
      <c r="D81" s="54">
        <v>191123113</v>
      </c>
      <c r="E81" s="55" t="s">
        <v>20</v>
      </c>
      <c r="F81" s="23" t="s">
        <v>24</v>
      </c>
      <c r="G81" s="9">
        <v>40</v>
      </c>
      <c r="H81" s="9"/>
      <c r="I81" s="124">
        <v>0</v>
      </c>
      <c r="J81" s="9">
        <v>0</v>
      </c>
      <c r="K81" s="9">
        <v>0</v>
      </c>
      <c r="L81" s="24" t="s">
        <v>24</v>
      </c>
      <c r="M81" s="74"/>
      <c r="N81" s="75"/>
      <c r="O81" s="76"/>
      <c r="P81" s="77"/>
      <c r="Q81" s="77"/>
      <c r="R81" s="5"/>
      <c r="S81" s="85"/>
    </row>
    <row r="82" spans="1:24" x14ac:dyDescent="0.2">
      <c r="A82" s="254"/>
      <c r="B82" s="159"/>
      <c r="C82" s="170"/>
      <c r="D82" s="171" t="s">
        <v>26</v>
      </c>
      <c r="E82" s="172"/>
      <c r="F82" s="173"/>
      <c r="G82" s="68">
        <f>SUM(G81:G81)</f>
        <v>40</v>
      </c>
      <c r="H82" s="68">
        <f t="shared" ref="H82:K82" si="23">SUM(H81:H81)</f>
        <v>0</v>
      </c>
      <c r="I82" s="146">
        <f t="shared" si="23"/>
        <v>0</v>
      </c>
      <c r="J82" s="68">
        <f t="shared" si="23"/>
        <v>0</v>
      </c>
      <c r="K82" s="68">
        <f t="shared" si="23"/>
        <v>0</v>
      </c>
      <c r="L82" s="12" t="s">
        <v>24</v>
      </c>
      <c r="M82" s="26" t="s">
        <v>24</v>
      </c>
      <c r="N82" s="26" t="s">
        <v>24</v>
      </c>
      <c r="O82" s="26" t="s">
        <v>24</v>
      </c>
      <c r="P82" s="26" t="s">
        <v>24</v>
      </c>
      <c r="Q82" s="26" t="s">
        <v>24</v>
      </c>
      <c r="R82" s="26" t="s">
        <v>24</v>
      </c>
      <c r="S82" s="87">
        <f>(I82-G82)/G82</f>
        <v>-1</v>
      </c>
    </row>
    <row r="83" spans="1:24" ht="21" customHeight="1" x14ac:dyDescent="0.2">
      <c r="A83" s="255"/>
      <c r="B83" s="50" t="s">
        <v>0</v>
      </c>
      <c r="C83" s="277" t="s">
        <v>2</v>
      </c>
      <c r="D83" s="277"/>
      <c r="E83" s="277"/>
      <c r="F83" s="278"/>
      <c r="G83" s="27">
        <f>G76+G79+G69+G62+G82</f>
        <v>1689.8679999999999</v>
      </c>
      <c r="H83" s="27">
        <f t="shared" ref="H83:K83" si="24">H76+H79+H69+H62+H82</f>
        <v>0</v>
      </c>
      <c r="I83" s="27">
        <f t="shared" si="24"/>
        <v>1989.1479999999997</v>
      </c>
      <c r="J83" s="27">
        <f t="shared" si="24"/>
        <v>2070.9</v>
      </c>
      <c r="K83" s="27">
        <f t="shared" si="24"/>
        <v>2239.5</v>
      </c>
      <c r="L83" s="28" t="s">
        <v>24</v>
      </c>
      <c r="M83" s="29" t="s">
        <v>24</v>
      </c>
      <c r="N83" s="29" t="s">
        <v>24</v>
      </c>
      <c r="O83" s="29" t="s">
        <v>24</v>
      </c>
      <c r="P83" s="29" t="s">
        <v>24</v>
      </c>
      <c r="Q83" s="29" t="s">
        <v>24</v>
      </c>
      <c r="R83" s="29" t="s">
        <v>24</v>
      </c>
      <c r="S83" s="85"/>
    </row>
    <row r="84" spans="1:24" ht="15" customHeight="1" x14ac:dyDescent="0.2">
      <c r="A84" s="71" t="s">
        <v>16</v>
      </c>
      <c r="B84" s="261" t="s">
        <v>11</v>
      </c>
      <c r="C84" s="279"/>
      <c r="D84" s="279"/>
      <c r="E84" s="279"/>
      <c r="F84" s="279"/>
      <c r="G84" s="33">
        <f>G83</f>
        <v>1689.8679999999999</v>
      </c>
      <c r="H84" s="33">
        <f t="shared" ref="H84:K84" si="25">H83</f>
        <v>0</v>
      </c>
      <c r="I84" s="145">
        <f t="shared" si="25"/>
        <v>1989.1479999999997</v>
      </c>
      <c r="J84" s="33">
        <f t="shared" si="25"/>
        <v>2070.9</v>
      </c>
      <c r="K84" s="33">
        <f t="shared" si="25"/>
        <v>2239.5</v>
      </c>
      <c r="L84" s="34" t="s">
        <v>24</v>
      </c>
      <c r="M84" s="35" t="s">
        <v>24</v>
      </c>
      <c r="N84" s="35" t="s">
        <v>24</v>
      </c>
      <c r="O84" s="35" t="s">
        <v>24</v>
      </c>
      <c r="P84" s="35" t="s">
        <v>24</v>
      </c>
      <c r="Q84" s="35" t="s">
        <v>24</v>
      </c>
      <c r="R84" s="35" t="s">
        <v>24</v>
      </c>
      <c r="S84" s="85"/>
    </row>
    <row r="85" spans="1:24" ht="18" customHeight="1" x14ac:dyDescent="0.2">
      <c r="A85" s="72" t="s">
        <v>31</v>
      </c>
      <c r="B85" s="280" t="s">
        <v>58</v>
      </c>
      <c r="C85" s="208"/>
      <c r="D85" s="208"/>
      <c r="E85" s="208"/>
      <c r="F85" s="208"/>
      <c r="G85" s="208"/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9"/>
      <c r="S85" s="85"/>
    </row>
    <row r="86" spans="1:24" ht="38.25" x14ac:dyDescent="0.2">
      <c r="A86" s="253" t="s">
        <v>31</v>
      </c>
      <c r="B86" s="63" t="s">
        <v>0</v>
      </c>
      <c r="C86" s="220" t="s">
        <v>107</v>
      </c>
      <c r="D86" s="220"/>
      <c r="E86" s="220"/>
      <c r="F86" s="79" t="s">
        <v>111</v>
      </c>
      <c r="G86" s="275"/>
      <c r="H86" s="276"/>
      <c r="I86" s="276"/>
      <c r="J86" s="276"/>
      <c r="K86" s="276"/>
      <c r="L86" s="80" t="s">
        <v>113</v>
      </c>
      <c r="M86" s="30" t="s">
        <v>90</v>
      </c>
      <c r="N86" s="30" t="s">
        <v>77</v>
      </c>
      <c r="O86" s="31" t="s">
        <v>17</v>
      </c>
      <c r="P86" s="31">
        <v>3</v>
      </c>
      <c r="Q86" s="31">
        <v>4</v>
      </c>
      <c r="R86" s="22">
        <v>4</v>
      </c>
      <c r="S86" s="85"/>
    </row>
    <row r="87" spans="1:24" ht="13.5" x14ac:dyDescent="0.2">
      <c r="A87" s="254"/>
      <c r="B87" s="174" t="s">
        <v>0</v>
      </c>
      <c r="C87" s="53" t="s">
        <v>0</v>
      </c>
      <c r="D87" s="166" t="s">
        <v>59</v>
      </c>
      <c r="E87" s="167"/>
      <c r="F87" s="52" t="s">
        <v>112</v>
      </c>
      <c r="G87" s="168"/>
      <c r="H87" s="169"/>
      <c r="I87" s="169"/>
      <c r="J87" s="169"/>
      <c r="K87" s="169"/>
      <c r="L87" s="64" t="s">
        <v>137</v>
      </c>
      <c r="M87" s="51" t="s">
        <v>116</v>
      </c>
      <c r="N87" s="42" t="s">
        <v>78</v>
      </c>
      <c r="O87" s="5" t="s">
        <v>18</v>
      </c>
      <c r="P87" s="5">
        <v>40</v>
      </c>
      <c r="Q87" s="5">
        <v>45</v>
      </c>
      <c r="R87" s="5">
        <v>45</v>
      </c>
      <c r="S87" s="85"/>
      <c r="T87" s="223"/>
      <c r="U87" s="223"/>
      <c r="V87" s="223"/>
      <c r="W87" s="223"/>
      <c r="X87" s="223"/>
    </row>
    <row r="88" spans="1:24" ht="15" customHeight="1" x14ac:dyDescent="0.2">
      <c r="A88" s="254"/>
      <c r="B88" s="175"/>
      <c r="C88" s="170" t="s">
        <v>0</v>
      </c>
      <c r="D88" s="54">
        <v>188714469</v>
      </c>
      <c r="E88" s="55" t="s">
        <v>20</v>
      </c>
      <c r="F88" s="23" t="s">
        <v>24</v>
      </c>
      <c r="G88" s="9">
        <v>30</v>
      </c>
      <c r="H88" s="9"/>
      <c r="I88" s="124">
        <v>40</v>
      </c>
      <c r="J88" s="9">
        <v>85</v>
      </c>
      <c r="K88" s="9">
        <v>90</v>
      </c>
      <c r="L88" s="24" t="s">
        <v>24</v>
      </c>
      <c r="M88" s="39"/>
      <c r="N88" s="40"/>
      <c r="O88" s="41"/>
      <c r="P88" s="43"/>
      <c r="Q88" s="43"/>
      <c r="R88" s="44"/>
      <c r="S88" s="85"/>
    </row>
    <row r="89" spans="1:24" x14ac:dyDescent="0.2">
      <c r="A89" s="254"/>
      <c r="B89" s="175"/>
      <c r="C89" s="170"/>
      <c r="D89" s="171" t="s">
        <v>26</v>
      </c>
      <c r="E89" s="172"/>
      <c r="F89" s="173"/>
      <c r="G89" s="25">
        <f>SUM(G88:G88)</f>
        <v>30</v>
      </c>
      <c r="H89" s="25">
        <f t="shared" ref="H89:K89" si="26">SUM(H88:H88)</f>
        <v>0</v>
      </c>
      <c r="I89" s="142">
        <f t="shared" si="26"/>
        <v>40</v>
      </c>
      <c r="J89" s="25">
        <f t="shared" si="26"/>
        <v>85</v>
      </c>
      <c r="K89" s="25">
        <f t="shared" si="26"/>
        <v>90</v>
      </c>
      <c r="L89" s="12" t="s">
        <v>24</v>
      </c>
      <c r="M89" s="26" t="s">
        <v>24</v>
      </c>
      <c r="N89" s="26" t="s">
        <v>24</v>
      </c>
      <c r="O89" s="26" t="s">
        <v>24</v>
      </c>
      <c r="P89" s="26" t="s">
        <v>24</v>
      </c>
      <c r="Q89" s="26" t="s">
        <v>24</v>
      </c>
      <c r="R89" s="26" t="s">
        <v>24</v>
      </c>
      <c r="S89" s="87">
        <f>(I89-G89)/G89</f>
        <v>0.33333333333333331</v>
      </c>
    </row>
    <row r="90" spans="1:24" ht="25.5" x14ac:dyDescent="0.2">
      <c r="A90" s="254"/>
      <c r="B90" s="175"/>
      <c r="C90" s="56" t="s">
        <v>16</v>
      </c>
      <c r="D90" s="166" t="s">
        <v>60</v>
      </c>
      <c r="E90" s="167"/>
      <c r="F90" s="52" t="s">
        <v>67</v>
      </c>
      <c r="G90" s="168"/>
      <c r="H90" s="169"/>
      <c r="I90" s="169"/>
      <c r="J90" s="169"/>
      <c r="K90" s="169"/>
      <c r="L90" s="47" t="s">
        <v>24</v>
      </c>
      <c r="M90" s="51" t="s">
        <v>91</v>
      </c>
      <c r="N90" s="42" t="s">
        <v>61</v>
      </c>
      <c r="O90" s="5" t="s">
        <v>18</v>
      </c>
      <c r="P90" s="5">
        <v>2</v>
      </c>
      <c r="Q90" s="5">
        <v>1</v>
      </c>
      <c r="R90" s="5">
        <v>0</v>
      </c>
      <c r="S90" s="85"/>
      <c r="T90" s="223"/>
      <c r="U90" s="223"/>
      <c r="V90" s="223"/>
      <c r="W90" s="223"/>
      <c r="X90" s="223"/>
    </row>
    <row r="91" spans="1:24" ht="15" customHeight="1" x14ac:dyDescent="0.2">
      <c r="A91" s="254"/>
      <c r="B91" s="175"/>
      <c r="C91" s="170" t="s">
        <v>16</v>
      </c>
      <c r="D91" s="54">
        <v>188714469</v>
      </c>
      <c r="E91" s="55" t="s">
        <v>20</v>
      </c>
      <c r="F91" s="23" t="s">
        <v>24</v>
      </c>
      <c r="G91" s="9">
        <v>5</v>
      </c>
      <c r="H91" s="9"/>
      <c r="I91" s="124">
        <f>25-5.8</f>
        <v>19.2</v>
      </c>
      <c r="J91" s="9">
        <v>10</v>
      </c>
      <c r="K91" s="9">
        <v>10</v>
      </c>
      <c r="L91" s="24" t="s">
        <v>24</v>
      </c>
      <c r="M91" s="39"/>
      <c r="N91" s="40"/>
      <c r="O91" s="41"/>
      <c r="P91" s="43"/>
      <c r="Q91" s="43"/>
      <c r="R91" s="44"/>
      <c r="S91" s="85"/>
    </row>
    <row r="92" spans="1:24" x14ac:dyDescent="0.2">
      <c r="A92" s="254"/>
      <c r="B92" s="175"/>
      <c r="C92" s="170"/>
      <c r="D92" s="171" t="s">
        <v>26</v>
      </c>
      <c r="E92" s="172"/>
      <c r="F92" s="173"/>
      <c r="G92" s="25">
        <f>SUM(G91:G91)</f>
        <v>5</v>
      </c>
      <c r="H92" s="25">
        <f t="shared" ref="H92" si="27">SUM(H91:H91)</f>
        <v>0</v>
      </c>
      <c r="I92" s="142">
        <f t="shared" ref="I92" si="28">SUM(I91:I91)</f>
        <v>19.2</v>
      </c>
      <c r="J92" s="25">
        <f t="shared" ref="J92" si="29">SUM(J91:J91)</f>
        <v>10</v>
      </c>
      <c r="K92" s="25">
        <f t="shared" ref="K92" si="30">SUM(K91:K91)</f>
        <v>10</v>
      </c>
      <c r="L92" s="12" t="s">
        <v>24</v>
      </c>
      <c r="M92" s="26" t="s">
        <v>24</v>
      </c>
      <c r="N92" s="26" t="s">
        <v>24</v>
      </c>
      <c r="O92" s="26" t="s">
        <v>24</v>
      </c>
      <c r="P92" s="26" t="s">
        <v>24</v>
      </c>
      <c r="Q92" s="26" t="s">
        <v>24</v>
      </c>
      <c r="R92" s="26" t="s">
        <v>24</v>
      </c>
      <c r="S92" s="87">
        <f>(I92-G92)/G92</f>
        <v>2.84</v>
      </c>
    </row>
    <row r="93" spans="1:24" ht="43.5" customHeight="1" x14ac:dyDescent="0.2">
      <c r="A93" s="254"/>
      <c r="B93" s="175"/>
      <c r="C93" s="56" t="s">
        <v>31</v>
      </c>
      <c r="D93" s="166" t="s">
        <v>62</v>
      </c>
      <c r="E93" s="167"/>
      <c r="F93" s="52" t="s">
        <v>67</v>
      </c>
      <c r="G93" s="168"/>
      <c r="H93" s="169"/>
      <c r="I93" s="169"/>
      <c r="J93" s="169"/>
      <c r="K93" s="169"/>
      <c r="L93" s="47" t="s">
        <v>24</v>
      </c>
      <c r="M93" s="51" t="s">
        <v>92</v>
      </c>
      <c r="N93" s="42" t="s">
        <v>79</v>
      </c>
      <c r="O93" s="5" t="s">
        <v>18</v>
      </c>
      <c r="P93" s="5">
        <v>9</v>
      </c>
      <c r="Q93" s="5">
        <v>9</v>
      </c>
      <c r="R93" s="5">
        <v>9</v>
      </c>
      <c r="S93" s="85"/>
      <c r="T93" s="223"/>
      <c r="U93" s="223"/>
      <c r="V93" s="223"/>
      <c r="W93" s="223"/>
      <c r="X93" s="223"/>
    </row>
    <row r="94" spans="1:24" ht="15" customHeight="1" x14ac:dyDescent="0.2">
      <c r="A94" s="254"/>
      <c r="B94" s="175"/>
      <c r="C94" s="170" t="s">
        <v>31</v>
      </c>
      <c r="D94" s="54" t="s">
        <v>35</v>
      </c>
      <c r="E94" s="55" t="s">
        <v>20</v>
      </c>
      <c r="F94" s="23" t="s">
        <v>24</v>
      </c>
      <c r="G94" s="124">
        <v>95.5</v>
      </c>
      <c r="H94" s="9"/>
      <c r="I94" s="124">
        <f>100-7.5</f>
        <v>92.5</v>
      </c>
      <c r="J94" s="9">
        <v>250</v>
      </c>
      <c r="K94" s="9">
        <v>180</v>
      </c>
      <c r="L94" s="24" t="s">
        <v>24</v>
      </c>
      <c r="M94" s="39"/>
      <c r="N94" s="40"/>
      <c r="O94" s="41"/>
      <c r="P94" s="43"/>
      <c r="Q94" s="43"/>
      <c r="R94" s="44"/>
      <c r="S94" s="85"/>
    </row>
    <row r="95" spans="1:24" x14ac:dyDescent="0.2">
      <c r="A95" s="254"/>
      <c r="B95" s="175"/>
      <c r="C95" s="170"/>
      <c r="D95" s="171" t="s">
        <v>26</v>
      </c>
      <c r="E95" s="172"/>
      <c r="F95" s="173"/>
      <c r="G95" s="25">
        <f>SUM(G94:G94)</f>
        <v>95.5</v>
      </c>
      <c r="H95" s="25">
        <f t="shared" ref="H95" si="31">SUM(H94:H94)</f>
        <v>0</v>
      </c>
      <c r="I95" s="142">
        <f t="shared" ref="I95" si="32">SUM(I94:I94)</f>
        <v>92.5</v>
      </c>
      <c r="J95" s="25">
        <f t="shared" ref="J95" si="33">SUM(J94:J94)</f>
        <v>250</v>
      </c>
      <c r="K95" s="25">
        <f t="shared" ref="K95" si="34">SUM(K94:K94)</f>
        <v>180</v>
      </c>
      <c r="L95" s="12" t="s">
        <v>24</v>
      </c>
      <c r="M95" s="26" t="s">
        <v>24</v>
      </c>
      <c r="N95" s="26" t="s">
        <v>24</v>
      </c>
      <c r="O95" s="26" t="s">
        <v>24</v>
      </c>
      <c r="P95" s="26" t="s">
        <v>24</v>
      </c>
      <c r="Q95" s="26" t="s">
        <v>24</v>
      </c>
      <c r="R95" s="26" t="s">
        <v>24</v>
      </c>
      <c r="S95" s="87">
        <f>(I95-G95)/G95</f>
        <v>-3.1413612565445025E-2</v>
      </c>
    </row>
    <row r="96" spans="1:24" ht="43.5" customHeight="1" x14ac:dyDescent="0.2">
      <c r="A96" s="254"/>
      <c r="B96" s="175"/>
      <c r="C96" s="56" t="s">
        <v>32</v>
      </c>
      <c r="D96" s="166" t="s">
        <v>65</v>
      </c>
      <c r="E96" s="167"/>
      <c r="F96" s="52" t="s">
        <v>112</v>
      </c>
      <c r="G96" s="168"/>
      <c r="H96" s="169"/>
      <c r="I96" s="169"/>
      <c r="J96" s="169"/>
      <c r="K96" s="169"/>
      <c r="L96" s="78" t="s">
        <v>113</v>
      </c>
      <c r="M96" s="51" t="s">
        <v>133</v>
      </c>
      <c r="N96" s="42" t="s">
        <v>66</v>
      </c>
      <c r="O96" s="5" t="s">
        <v>18</v>
      </c>
      <c r="P96" s="5">
        <v>21</v>
      </c>
      <c r="Q96" s="5">
        <v>23</v>
      </c>
      <c r="R96" s="5">
        <v>23</v>
      </c>
      <c r="S96" s="85"/>
      <c r="T96" s="223"/>
      <c r="U96" s="223"/>
      <c r="V96" s="223"/>
      <c r="W96" s="223"/>
      <c r="X96" s="223"/>
    </row>
    <row r="97" spans="1:19" ht="15" customHeight="1" x14ac:dyDescent="0.2">
      <c r="A97" s="254"/>
      <c r="B97" s="175"/>
      <c r="C97" s="170" t="s">
        <v>32</v>
      </c>
      <c r="D97" s="54" t="s">
        <v>35</v>
      </c>
      <c r="E97" s="55" t="s">
        <v>20</v>
      </c>
      <c r="F97" s="23" t="s">
        <v>24</v>
      </c>
      <c r="G97" s="9">
        <v>40</v>
      </c>
      <c r="H97" s="9"/>
      <c r="I97" s="124">
        <f>40+13.3</f>
        <v>53.3</v>
      </c>
      <c r="J97" s="9">
        <v>50</v>
      </c>
      <c r="K97" s="9">
        <v>50</v>
      </c>
      <c r="L97" s="24" t="s">
        <v>24</v>
      </c>
      <c r="M97" s="39"/>
      <c r="N97" s="40"/>
      <c r="O97" s="41"/>
      <c r="P97" s="43"/>
      <c r="Q97" s="43"/>
      <c r="R97" s="44"/>
      <c r="S97" s="85"/>
    </row>
    <row r="98" spans="1:19" ht="15" customHeight="1" x14ac:dyDescent="0.2">
      <c r="A98" s="254"/>
      <c r="B98" s="175"/>
      <c r="C98" s="189"/>
      <c r="D98" s="64" t="s">
        <v>35</v>
      </c>
      <c r="E98" s="42" t="s">
        <v>174</v>
      </c>
      <c r="F98" s="23"/>
      <c r="G98" s="9">
        <v>1.7557400000000001</v>
      </c>
      <c r="H98" s="9"/>
      <c r="I98" s="124"/>
      <c r="J98" s="9"/>
      <c r="K98" s="9"/>
      <c r="L98" s="24"/>
      <c r="M98" s="39"/>
      <c r="N98" s="40"/>
      <c r="O98" s="41"/>
      <c r="P98" s="43"/>
      <c r="Q98" s="43"/>
      <c r="R98" s="44"/>
      <c r="S98" s="85"/>
    </row>
    <row r="99" spans="1:19" x14ac:dyDescent="0.2">
      <c r="A99" s="254"/>
      <c r="B99" s="175"/>
      <c r="C99" s="189"/>
      <c r="D99" s="172" t="s">
        <v>26</v>
      </c>
      <c r="E99" s="172"/>
      <c r="F99" s="172"/>
      <c r="G99" s="111">
        <f>SUM(G97:G98)</f>
        <v>41.755740000000003</v>
      </c>
      <c r="H99" s="111">
        <f t="shared" ref="H99:K99" si="35">SUM(H97:H98)</f>
        <v>0</v>
      </c>
      <c r="I99" s="147">
        <f t="shared" si="35"/>
        <v>53.3</v>
      </c>
      <c r="J99" s="111">
        <f t="shared" si="35"/>
        <v>50</v>
      </c>
      <c r="K99" s="111">
        <f t="shared" si="35"/>
        <v>50</v>
      </c>
      <c r="L99" s="12" t="s">
        <v>24</v>
      </c>
      <c r="M99" s="26" t="s">
        <v>24</v>
      </c>
      <c r="N99" s="26" t="s">
        <v>24</v>
      </c>
      <c r="O99" s="26" t="s">
        <v>24</v>
      </c>
      <c r="P99" s="26" t="s">
        <v>24</v>
      </c>
      <c r="Q99" s="26" t="s">
        <v>24</v>
      </c>
      <c r="R99" s="26" t="s">
        <v>24</v>
      </c>
      <c r="S99" s="87">
        <f>(I99-G99)/G99</f>
        <v>0.27647121090417731</v>
      </c>
    </row>
    <row r="100" spans="1:19" ht="28.5" customHeight="1" x14ac:dyDescent="0.2">
      <c r="A100" s="254"/>
      <c r="B100" s="175"/>
      <c r="C100" s="177" t="s">
        <v>33</v>
      </c>
      <c r="D100" s="179" t="s">
        <v>184</v>
      </c>
      <c r="E100" s="180"/>
      <c r="F100" s="283" t="s">
        <v>67</v>
      </c>
      <c r="G100" s="183"/>
      <c r="H100" s="184"/>
      <c r="I100" s="184"/>
      <c r="J100" s="184"/>
      <c r="K100" s="185"/>
      <c r="L100" s="281" t="s">
        <v>113</v>
      </c>
      <c r="M100" s="113" t="s">
        <v>188</v>
      </c>
      <c r="N100" s="114" t="s">
        <v>166</v>
      </c>
      <c r="O100" s="115" t="s">
        <v>18</v>
      </c>
      <c r="P100" s="115">
        <v>8</v>
      </c>
      <c r="Q100" s="115">
        <v>9</v>
      </c>
      <c r="R100" s="115">
        <v>10</v>
      </c>
      <c r="S100" s="85"/>
    </row>
    <row r="101" spans="1:19" ht="28.5" customHeight="1" x14ac:dyDescent="0.2">
      <c r="A101" s="254"/>
      <c r="B101" s="175"/>
      <c r="C101" s="178"/>
      <c r="D101" s="181"/>
      <c r="E101" s="182"/>
      <c r="F101" s="284"/>
      <c r="G101" s="186"/>
      <c r="H101" s="187"/>
      <c r="I101" s="187"/>
      <c r="J101" s="187"/>
      <c r="K101" s="188"/>
      <c r="L101" s="282"/>
      <c r="M101" s="113" t="s">
        <v>189</v>
      </c>
      <c r="N101" s="116" t="s">
        <v>167</v>
      </c>
      <c r="O101" s="117" t="s">
        <v>18</v>
      </c>
      <c r="P101" s="115">
        <v>9</v>
      </c>
      <c r="Q101" s="115">
        <v>10</v>
      </c>
      <c r="R101" s="115">
        <v>11</v>
      </c>
      <c r="S101" s="85"/>
    </row>
    <row r="102" spans="1:19" x14ac:dyDescent="0.2">
      <c r="A102" s="254"/>
      <c r="B102" s="175"/>
      <c r="C102" s="176" t="s">
        <v>33</v>
      </c>
      <c r="D102" s="121">
        <v>188714469</v>
      </c>
      <c r="E102" s="114" t="s">
        <v>20</v>
      </c>
      <c r="F102" s="118" t="s">
        <v>24</v>
      </c>
      <c r="G102" s="139">
        <v>80</v>
      </c>
      <c r="H102" s="9"/>
      <c r="I102" s="124">
        <f>70-10.1</f>
        <v>59.9</v>
      </c>
      <c r="J102" s="9">
        <v>80</v>
      </c>
      <c r="K102" s="9">
        <v>100</v>
      </c>
      <c r="L102" s="119" t="s">
        <v>24</v>
      </c>
      <c r="M102" s="85"/>
      <c r="N102" s="85"/>
      <c r="O102" s="85"/>
      <c r="P102" s="85"/>
      <c r="Q102" s="85"/>
      <c r="R102" s="85"/>
      <c r="S102" s="85"/>
    </row>
    <row r="103" spans="1:19" x14ac:dyDescent="0.2">
      <c r="A103" s="254"/>
      <c r="B103" s="175"/>
      <c r="C103" s="176"/>
      <c r="D103" s="285" t="s">
        <v>26</v>
      </c>
      <c r="E103" s="285"/>
      <c r="F103" s="285"/>
      <c r="G103" s="122">
        <f>SUM(G102:G102)</f>
        <v>80</v>
      </c>
      <c r="H103" s="122">
        <f>SUM(H102:H102)</f>
        <v>0</v>
      </c>
      <c r="I103" s="148">
        <f>SUM(I102:I102)</f>
        <v>59.9</v>
      </c>
      <c r="J103" s="122">
        <f>SUM(J102:J102)</f>
        <v>80</v>
      </c>
      <c r="K103" s="122">
        <f>SUM(K102:K102)</f>
        <v>100</v>
      </c>
      <c r="L103" s="119" t="s">
        <v>24</v>
      </c>
      <c r="M103" s="120" t="s">
        <v>24</v>
      </c>
      <c r="N103" s="120" t="s">
        <v>24</v>
      </c>
      <c r="O103" s="120" t="s">
        <v>24</v>
      </c>
      <c r="P103" s="120" t="s">
        <v>24</v>
      </c>
      <c r="Q103" s="120" t="s">
        <v>24</v>
      </c>
      <c r="R103" s="120" t="s">
        <v>24</v>
      </c>
      <c r="S103" s="87">
        <f t="shared" ref="S103" si="36">(I103-G103)/G103</f>
        <v>-0.25125000000000003</v>
      </c>
    </row>
    <row r="104" spans="1:19" ht="25.5" x14ac:dyDescent="0.2">
      <c r="A104" s="254"/>
      <c r="B104" s="175"/>
      <c r="C104" s="56" t="s">
        <v>185</v>
      </c>
      <c r="D104" s="166" t="s">
        <v>64</v>
      </c>
      <c r="E104" s="167"/>
      <c r="F104" s="138" t="s">
        <v>67</v>
      </c>
      <c r="G104" s="168"/>
      <c r="H104" s="169"/>
      <c r="I104" s="169"/>
      <c r="J104" s="169"/>
      <c r="K104" s="169"/>
      <c r="L104" s="47" t="s">
        <v>24</v>
      </c>
      <c r="M104" s="51" t="s">
        <v>186</v>
      </c>
      <c r="N104" s="42" t="s">
        <v>63</v>
      </c>
      <c r="O104" s="5" t="s">
        <v>18</v>
      </c>
      <c r="P104" s="5">
        <v>7</v>
      </c>
      <c r="Q104" s="5">
        <v>7</v>
      </c>
      <c r="R104" s="5">
        <v>8</v>
      </c>
      <c r="S104" s="85"/>
    </row>
    <row r="105" spans="1:19" x14ac:dyDescent="0.2">
      <c r="A105" s="254"/>
      <c r="B105" s="175"/>
      <c r="C105" s="170" t="s">
        <v>185</v>
      </c>
      <c r="D105" s="54">
        <v>188714469</v>
      </c>
      <c r="E105" s="55" t="s">
        <v>20</v>
      </c>
      <c r="F105" s="23" t="s">
        <v>24</v>
      </c>
      <c r="G105" s="9">
        <v>0</v>
      </c>
      <c r="H105" s="9"/>
      <c r="I105" s="124">
        <v>40</v>
      </c>
      <c r="J105" s="9">
        <v>45</v>
      </c>
      <c r="K105" s="9">
        <v>45</v>
      </c>
      <c r="L105" s="24" t="s">
        <v>24</v>
      </c>
      <c r="M105" s="74"/>
      <c r="N105" s="75"/>
      <c r="O105" s="76"/>
      <c r="P105" s="77"/>
      <c r="Q105" s="77"/>
      <c r="R105" s="5"/>
      <c r="S105" s="85"/>
    </row>
    <row r="106" spans="1:19" x14ac:dyDescent="0.2">
      <c r="A106" s="254"/>
      <c r="B106" s="175"/>
      <c r="C106" s="170"/>
      <c r="D106" s="171" t="s">
        <v>26</v>
      </c>
      <c r="E106" s="172"/>
      <c r="F106" s="173"/>
      <c r="G106" s="68">
        <f>SUM(G105:G105)</f>
        <v>0</v>
      </c>
      <c r="H106" s="68">
        <f t="shared" ref="H106:K106" si="37">SUM(H105:H105)</f>
        <v>0</v>
      </c>
      <c r="I106" s="146">
        <f t="shared" si="37"/>
        <v>40</v>
      </c>
      <c r="J106" s="68">
        <f t="shared" si="37"/>
        <v>45</v>
      </c>
      <c r="K106" s="68">
        <f t="shared" si="37"/>
        <v>45</v>
      </c>
      <c r="L106" s="12" t="s">
        <v>24</v>
      </c>
      <c r="M106" s="26" t="s">
        <v>24</v>
      </c>
      <c r="N106" s="26" t="s">
        <v>24</v>
      </c>
      <c r="O106" s="26" t="s">
        <v>24</v>
      </c>
      <c r="P106" s="26" t="s">
        <v>24</v>
      </c>
      <c r="Q106" s="26" t="s">
        <v>24</v>
      </c>
      <c r="R106" s="26" t="s">
        <v>24</v>
      </c>
      <c r="S106" s="87" t="e">
        <f>(I106-G106)/G106</f>
        <v>#DIV/0!</v>
      </c>
    </row>
    <row r="107" spans="1:19" ht="12.75" customHeight="1" x14ac:dyDescent="0.2">
      <c r="A107" s="255"/>
      <c r="B107" s="112" t="s">
        <v>0</v>
      </c>
      <c r="C107" s="260" t="s">
        <v>2</v>
      </c>
      <c r="D107" s="260"/>
      <c r="E107" s="260"/>
      <c r="F107" s="260"/>
      <c r="G107" s="123">
        <f>G89+G92+G95+G99+G103+G105</f>
        <v>252.25574</v>
      </c>
      <c r="H107" s="123">
        <f t="shared" ref="H107:K107" si="38">H89+H92+H95+H99+H103+H105</f>
        <v>0</v>
      </c>
      <c r="I107" s="149">
        <f t="shared" si="38"/>
        <v>304.89999999999998</v>
      </c>
      <c r="J107" s="123">
        <f t="shared" si="38"/>
        <v>520</v>
      </c>
      <c r="K107" s="123">
        <f t="shared" si="38"/>
        <v>475</v>
      </c>
      <c r="L107" s="28" t="s">
        <v>24</v>
      </c>
      <c r="M107" s="29" t="s">
        <v>24</v>
      </c>
      <c r="N107" s="29" t="s">
        <v>24</v>
      </c>
      <c r="O107" s="29" t="s">
        <v>24</v>
      </c>
      <c r="P107" s="29" t="s">
        <v>24</v>
      </c>
      <c r="Q107" s="29" t="s">
        <v>24</v>
      </c>
      <c r="R107" s="29" t="s">
        <v>24</v>
      </c>
      <c r="S107" s="85"/>
    </row>
    <row r="108" spans="1:19" ht="12.75" customHeight="1" x14ac:dyDescent="0.2">
      <c r="A108" s="32" t="s">
        <v>31</v>
      </c>
      <c r="B108" s="261" t="s">
        <v>11</v>
      </c>
      <c r="C108" s="262"/>
      <c r="D108" s="262"/>
      <c r="E108" s="262"/>
      <c r="F108" s="262"/>
      <c r="G108" s="33">
        <f>G107</f>
        <v>252.25574</v>
      </c>
      <c r="H108" s="33">
        <f t="shared" ref="H108:K108" si="39">H107</f>
        <v>0</v>
      </c>
      <c r="I108" s="145">
        <f t="shared" si="39"/>
        <v>304.89999999999998</v>
      </c>
      <c r="J108" s="33">
        <f t="shared" si="39"/>
        <v>520</v>
      </c>
      <c r="K108" s="33">
        <f t="shared" si="39"/>
        <v>475</v>
      </c>
      <c r="L108" s="34" t="s">
        <v>24</v>
      </c>
      <c r="M108" s="35" t="s">
        <v>24</v>
      </c>
      <c r="N108" s="35" t="s">
        <v>24</v>
      </c>
      <c r="O108" s="35" t="s">
        <v>24</v>
      </c>
      <c r="P108" s="35" t="s">
        <v>24</v>
      </c>
      <c r="Q108" s="35" t="s">
        <v>24</v>
      </c>
      <c r="R108" s="35" t="s">
        <v>24</v>
      </c>
      <c r="S108" s="85"/>
    </row>
    <row r="109" spans="1:19" x14ac:dyDescent="0.2">
      <c r="A109" s="258" t="s">
        <v>3</v>
      </c>
      <c r="B109" s="259"/>
      <c r="C109" s="259"/>
      <c r="D109" s="259"/>
      <c r="E109" s="259"/>
      <c r="F109" s="259"/>
      <c r="G109" s="36">
        <f>G51+G84+G108</f>
        <v>3427.62374</v>
      </c>
      <c r="H109" s="36">
        <f>H51+H84+H108</f>
        <v>0</v>
      </c>
      <c r="I109" s="150">
        <f>I51+I84+I108</f>
        <v>4051.248</v>
      </c>
      <c r="J109" s="36">
        <f>J51+J84+J108</f>
        <v>4757.32</v>
      </c>
      <c r="K109" s="36">
        <f>K51+K84+K108</f>
        <v>5098.09</v>
      </c>
      <c r="L109" s="11" t="s">
        <v>24</v>
      </c>
      <c r="M109" s="37" t="s">
        <v>24</v>
      </c>
      <c r="N109" s="37" t="s">
        <v>24</v>
      </c>
      <c r="O109" s="37" t="s">
        <v>24</v>
      </c>
      <c r="P109" s="37" t="s">
        <v>24</v>
      </c>
      <c r="Q109" s="37" t="s">
        <v>24</v>
      </c>
      <c r="R109" s="37" t="s">
        <v>24</v>
      </c>
      <c r="S109" s="85"/>
    </row>
    <row r="110" spans="1:19" x14ac:dyDescent="0.2">
      <c r="A110" s="38" t="s">
        <v>28</v>
      </c>
      <c r="S110" s="86"/>
    </row>
    <row r="111" spans="1:19" x14ac:dyDescent="0.2">
      <c r="A111" s="38" t="s">
        <v>30</v>
      </c>
    </row>
    <row r="112" spans="1:19" x14ac:dyDescent="0.2">
      <c r="A112" s="38" t="s">
        <v>29</v>
      </c>
    </row>
    <row r="113" spans="1:11" ht="13.5" thickBot="1" x14ac:dyDescent="0.25">
      <c r="A113" s="257" t="s">
        <v>5</v>
      </c>
      <c r="B113" s="257"/>
      <c r="C113" s="257"/>
      <c r="D113" s="257"/>
      <c r="E113" s="257"/>
      <c r="F113" s="257"/>
      <c r="G113" s="257"/>
      <c r="H113" s="257"/>
      <c r="I113" s="257"/>
      <c r="J113" s="257"/>
      <c r="K113" s="257"/>
    </row>
    <row r="114" spans="1:11" ht="25.5" x14ac:dyDescent="0.2">
      <c r="A114" s="268" t="s">
        <v>6</v>
      </c>
      <c r="B114" s="269"/>
      <c r="C114" s="269"/>
      <c r="D114" s="132" t="s">
        <v>19</v>
      </c>
      <c r="E114" s="246" t="s">
        <v>20</v>
      </c>
      <c r="F114" s="246"/>
      <c r="G114" s="10">
        <f>G22+G29+G35+G41+G47+G59+G67+G74+G78+G88+G91+G94+G97+G102+G105+G81</f>
        <v>3148.1000000000004</v>
      </c>
      <c r="H114" s="10">
        <f t="shared" ref="H114:K114" si="40">H22+H29+H35+H41+H47+H59+H67+H74+H78+H88+H91+H94+H97+H102+H105+H81</f>
        <v>0</v>
      </c>
      <c r="I114" s="10">
        <f t="shared" si="40"/>
        <v>3712.3</v>
      </c>
      <c r="J114" s="10">
        <f t="shared" si="40"/>
        <v>4482.9400000000005</v>
      </c>
      <c r="K114" s="10">
        <f t="shared" si="40"/>
        <v>4796.7020000000002</v>
      </c>
    </row>
    <row r="115" spans="1:11" ht="63.75" hidden="1" x14ac:dyDescent="0.2">
      <c r="A115" s="270"/>
      <c r="B115" s="271"/>
      <c r="C115" s="271"/>
      <c r="D115" s="127" t="s">
        <v>176</v>
      </c>
      <c r="E115" s="245" t="s">
        <v>177</v>
      </c>
      <c r="F115" s="245"/>
      <c r="G115" s="13"/>
      <c r="H115" s="13"/>
      <c r="I115" s="151"/>
      <c r="J115" s="13"/>
      <c r="K115" s="101"/>
    </row>
    <row r="116" spans="1:11" ht="38.25" x14ac:dyDescent="0.2">
      <c r="A116" s="270"/>
      <c r="B116" s="271"/>
      <c r="C116" s="271"/>
      <c r="D116" s="127" t="s">
        <v>25</v>
      </c>
      <c r="E116" s="245" t="s">
        <v>21</v>
      </c>
      <c r="F116" s="245"/>
      <c r="G116" s="13">
        <f>G60+G24</f>
        <v>39.567999999999998</v>
      </c>
      <c r="H116" s="13">
        <f>H60+H24</f>
        <v>0</v>
      </c>
      <c r="I116" s="151">
        <f>I60+I24</f>
        <v>43.048000000000002</v>
      </c>
      <c r="J116" s="13">
        <f>J60+J24</f>
        <v>47.3</v>
      </c>
      <c r="K116" s="101">
        <f>K60+K24</f>
        <v>52</v>
      </c>
    </row>
    <row r="117" spans="1:11" ht="38.25" x14ac:dyDescent="0.2">
      <c r="A117" s="270"/>
      <c r="B117" s="271"/>
      <c r="C117" s="271"/>
      <c r="D117" s="127" t="s">
        <v>22</v>
      </c>
      <c r="E117" s="245" t="s">
        <v>23</v>
      </c>
      <c r="F117" s="245"/>
      <c r="G117" s="13">
        <f>G23+G30+G36+G42+G48+G61+G68+G75</f>
        <v>238.2</v>
      </c>
      <c r="H117" s="13">
        <f>H23+H30+H36+H42+H48+H61+H68+H75</f>
        <v>0</v>
      </c>
      <c r="I117" s="151">
        <f>I23+I30+I36+I42+I48+I61+I68+I75</f>
        <v>295.89999999999998</v>
      </c>
      <c r="J117" s="13">
        <f>J23+J30+J36+J42+J48+J61+J68+J75</f>
        <v>227.07999999999998</v>
      </c>
      <c r="K117" s="101">
        <f>K23+K30+K36+K42+K48+K61+K68+K75</f>
        <v>249.38800000000001</v>
      </c>
    </row>
    <row r="118" spans="1:11" ht="76.5" hidden="1" x14ac:dyDescent="0.2">
      <c r="A118" s="270"/>
      <c r="B118" s="271"/>
      <c r="C118" s="271"/>
      <c r="D118" s="127" t="s">
        <v>181</v>
      </c>
      <c r="E118" s="126" t="s">
        <v>182</v>
      </c>
      <c r="F118" s="126"/>
      <c r="G118" s="13"/>
      <c r="H118" s="13"/>
      <c r="I118" s="151"/>
      <c r="J118" s="13"/>
      <c r="K118" s="101"/>
    </row>
    <row r="119" spans="1:11" hidden="1" x14ac:dyDescent="0.2">
      <c r="A119" s="270"/>
      <c r="B119" s="271"/>
      <c r="C119" s="271"/>
      <c r="D119" s="127" t="s">
        <v>178</v>
      </c>
      <c r="E119" s="245" t="s">
        <v>111</v>
      </c>
      <c r="F119" s="245"/>
      <c r="G119" s="13"/>
      <c r="H119" s="13"/>
      <c r="I119" s="151"/>
      <c r="J119" s="13"/>
      <c r="K119" s="101"/>
    </row>
    <row r="120" spans="1:11" ht="39" thickBot="1" x14ac:dyDescent="0.25">
      <c r="A120" s="270"/>
      <c r="B120" s="271"/>
      <c r="C120" s="271"/>
      <c r="D120" s="127" t="s">
        <v>175</v>
      </c>
      <c r="E120" s="125" t="s">
        <v>174</v>
      </c>
      <c r="F120" s="125"/>
      <c r="G120" s="13">
        <f>G98</f>
        <v>1.7557400000000001</v>
      </c>
      <c r="H120" s="13">
        <f>H98</f>
        <v>0</v>
      </c>
      <c r="I120" s="151">
        <f>I98</f>
        <v>0</v>
      </c>
      <c r="J120" s="13">
        <f>J98</f>
        <v>0</v>
      </c>
      <c r="K120" s="101">
        <f>K98</f>
        <v>0</v>
      </c>
    </row>
    <row r="121" spans="1:11" ht="64.5" hidden="1" thickBot="1" x14ac:dyDescent="0.25">
      <c r="A121" s="272"/>
      <c r="B121" s="273"/>
      <c r="C121" s="273"/>
      <c r="D121" s="133" t="s">
        <v>179</v>
      </c>
      <c r="E121" s="267" t="s">
        <v>180</v>
      </c>
      <c r="F121" s="267"/>
      <c r="G121" s="128"/>
      <c r="H121" s="128"/>
      <c r="I121" s="152"/>
      <c r="J121" s="128"/>
      <c r="K121" s="129"/>
    </row>
    <row r="122" spans="1:11" ht="13.5" thickBot="1" x14ac:dyDescent="0.25">
      <c r="A122" s="247" t="s">
        <v>3</v>
      </c>
      <c r="B122" s="248"/>
      <c r="C122" s="248"/>
      <c r="D122" s="248"/>
      <c r="E122" s="248"/>
      <c r="F122" s="248"/>
      <c r="G122" s="134">
        <f>SUM(G114:G120)</f>
        <v>3427.6237400000005</v>
      </c>
      <c r="H122" s="134">
        <f t="shared" ref="H122:K122" si="41">SUM(H114:H120)</f>
        <v>0</v>
      </c>
      <c r="I122" s="153">
        <f t="shared" si="41"/>
        <v>4051.248</v>
      </c>
      <c r="J122" s="134">
        <f t="shared" si="41"/>
        <v>4757.3200000000006</v>
      </c>
      <c r="K122" s="135">
        <f t="shared" si="41"/>
        <v>5098.09</v>
      </c>
    </row>
    <row r="123" spans="1:11" x14ac:dyDescent="0.2">
      <c r="A123" s="249" t="s">
        <v>9</v>
      </c>
      <c r="B123" s="250"/>
      <c r="C123" s="250"/>
      <c r="D123" s="250"/>
      <c r="E123" s="250"/>
      <c r="F123" s="250"/>
      <c r="G123" s="130"/>
      <c r="H123" s="130"/>
      <c r="I123" s="154"/>
      <c r="J123" s="130"/>
      <c r="K123" s="131"/>
    </row>
    <row r="124" spans="1:11" x14ac:dyDescent="0.2">
      <c r="A124" s="251" t="s">
        <v>7</v>
      </c>
      <c r="B124" s="252"/>
      <c r="C124" s="252"/>
      <c r="D124" s="252"/>
      <c r="E124" s="252"/>
      <c r="F124" s="252"/>
      <c r="G124" s="14">
        <f>G89+G99+G102</f>
        <v>151.75574</v>
      </c>
      <c r="H124" s="14">
        <f t="shared" ref="H124:K124" si="42">H89+H99+H102</f>
        <v>0</v>
      </c>
      <c r="I124" s="155">
        <f t="shared" si="42"/>
        <v>153.19999999999999</v>
      </c>
      <c r="J124" s="14">
        <f t="shared" si="42"/>
        <v>215</v>
      </c>
      <c r="K124" s="14">
        <f t="shared" si="42"/>
        <v>240</v>
      </c>
    </row>
    <row r="125" spans="1:11" ht="13.5" thickBot="1" x14ac:dyDescent="0.25">
      <c r="A125" s="243" t="s">
        <v>8</v>
      </c>
      <c r="B125" s="244"/>
      <c r="C125" s="244"/>
      <c r="D125" s="244"/>
      <c r="E125" s="244"/>
      <c r="F125" s="244"/>
      <c r="G125" s="15">
        <f>G25+G31+G37+G43+G49+G62+G69+G76+G79+G92+G95+G105+G81</f>
        <v>3275.8679999999999</v>
      </c>
      <c r="H125" s="15">
        <f t="shared" ref="H125:K125" si="43">H25+H31+H37+H43+H49+H62+H69+H76+H79+H92+H95+H105+H81</f>
        <v>0</v>
      </c>
      <c r="I125" s="15">
        <f t="shared" si="43"/>
        <v>3898.0479999999998</v>
      </c>
      <c r="J125" s="15">
        <f t="shared" si="43"/>
        <v>4542.32</v>
      </c>
      <c r="K125" s="15">
        <f t="shared" si="43"/>
        <v>4858.09</v>
      </c>
    </row>
    <row r="126" spans="1:11" x14ac:dyDescent="0.2">
      <c r="F126" s="16"/>
      <c r="G126" s="16"/>
      <c r="H126" s="6"/>
      <c r="I126" s="156"/>
      <c r="J126" s="6"/>
      <c r="K126" s="6"/>
    </row>
    <row r="127" spans="1:11" hidden="1" x14ac:dyDescent="0.2">
      <c r="D127" s="1" t="s">
        <v>27</v>
      </c>
      <c r="F127" s="16"/>
      <c r="G127" s="17">
        <f>G122-G109</f>
        <v>0</v>
      </c>
      <c r="H127" s="17">
        <f>H122-H109</f>
        <v>0</v>
      </c>
      <c r="I127" s="157">
        <f>I122-I109</f>
        <v>0</v>
      </c>
      <c r="J127" s="17">
        <f>J122-J109</f>
        <v>0</v>
      </c>
      <c r="K127" s="17">
        <f>K122-K109</f>
        <v>0</v>
      </c>
    </row>
    <row r="128" spans="1:11" hidden="1" x14ac:dyDescent="0.2">
      <c r="G128" s="81">
        <f>G124+G125-G109</f>
        <v>0</v>
      </c>
      <c r="H128" s="81">
        <f>H124+H125-H109</f>
        <v>0</v>
      </c>
      <c r="I128" s="158">
        <f>I124+I125-I109</f>
        <v>0</v>
      </c>
      <c r="J128" s="81">
        <f>J124+J125-J109</f>
        <v>0</v>
      </c>
      <c r="K128" s="81">
        <f>K124+K125-K109</f>
        <v>0</v>
      </c>
    </row>
    <row r="129" hidden="1" x14ac:dyDescent="0.2"/>
  </sheetData>
  <mergeCells count="158">
    <mergeCell ref="E121:F121"/>
    <mergeCell ref="A114:C121"/>
    <mergeCell ref="D18:E21"/>
    <mergeCell ref="B70:B79"/>
    <mergeCell ref="C70:C73"/>
    <mergeCell ref="G86:K86"/>
    <mergeCell ref="C83:F83"/>
    <mergeCell ref="B84:F84"/>
    <mergeCell ref="B85:R85"/>
    <mergeCell ref="E115:F115"/>
    <mergeCell ref="E119:F119"/>
    <mergeCell ref="G38:K40"/>
    <mergeCell ref="L44:L46"/>
    <mergeCell ref="D49:F49"/>
    <mergeCell ref="C50:F50"/>
    <mergeCell ref="B51:F51"/>
    <mergeCell ref="L38:L40"/>
    <mergeCell ref="C41:C43"/>
    <mergeCell ref="A16:A50"/>
    <mergeCell ref="C22:C25"/>
    <mergeCell ref="L100:L101"/>
    <mergeCell ref="F100:F101"/>
    <mergeCell ref="D103:F103"/>
    <mergeCell ref="C18:C21"/>
    <mergeCell ref="L56:L58"/>
    <mergeCell ref="B18:B49"/>
    <mergeCell ref="C26:C28"/>
    <mergeCell ref="D26:E28"/>
    <mergeCell ref="F26:F28"/>
    <mergeCell ref="G26:K28"/>
    <mergeCell ref="C29:C31"/>
    <mergeCell ref="C44:C46"/>
    <mergeCell ref="D44:E46"/>
    <mergeCell ref="F44:F46"/>
    <mergeCell ref="D43:F43"/>
    <mergeCell ref="C35:C37"/>
    <mergeCell ref="D37:F37"/>
    <mergeCell ref="L18:L21"/>
    <mergeCell ref="F18:F21"/>
    <mergeCell ref="G18:K21"/>
    <mergeCell ref="D31:F31"/>
    <mergeCell ref="F38:F40"/>
    <mergeCell ref="C47:C49"/>
    <mergeCell ref="F53:F55"/>
    <mergeCell ref="L53:L55"/>
    <mergeCell ref="G44:K46"/>
    <mergeCell ref="B56:B69"/>
    <mergeCell ref="C56:C58"/>
    <mergeCell ref="A125:F125"/>
    <mergeCell ref="E117:F117"/>
    <mergeCell ref="E116:F116"/>
    <mergeCell ref="E114:F114"/>
    <mergeCell ref="A122:F122"/>
    <mergeCell ref="A123:F123"/>
    <mergeCell ref="A124:F124"/>
    <mergeCell ref="D76:F76"/>
    <mergeCell ref="D77:E77"/>
    <mergeCell ref="A53:A83"/>
    <mergeCell ref="A86:A107"/>
    <mergeCell ref="C67:C69"/>
    <mergeCell ref="D69:F69"/>
    <mergeCell ref="D62:F62"/>
    <mergeCell ref="A113:K113"/>
    <mergeCell ref="A109:F109"/>
    <mergeCell ref="C107:F107"/>
    <mergeCell ref="B108:F108"/>
    <mergeCell ref="D95:F95"/>
    <mergeCell ref="C94:C95"/>
    <mergeCell ref="C91:C92"/>
    <mergeCell ref="D92:F92"/>
    <mergeCell ref="D70:E73"/>
    <mergeCell ref="D99:F99"/>
    <mergeCell ref="T77:X77"/>
    <mergeCell ref="C78:C79"/>
    <mergeCell ref="D79:F79"/>
    <mergeCell ref="G16:K17"/>
    <mergeCell ref="G70:K73"/>
    <mergeCell ref="L70:L73"/>
    <mergeCell ref="D38:E40"/>
    <mergeCell ref="L32:L34"/>
    <mergeCell ref="G53:K55"/>
    <mergeCell ref="C59:C62"/>
    <mergeCell ref="C63:C66"/>
    <mergeCell ref="D63:E66"/>
    <mergeCell ref="G63:K66"/>
    <mergeCell ref="L63:L66"/>
    <mergeCell ref="F63:F66"/>
    <mergeCell ref="C32:C34"/>
    <mergeCell ref="D32:E34"/>
    <mergeCell ref="F32:F34"/>
    <mergeCell ref="G32:K34"/>
    <mergeCell ref="T56:X56"/>
    <mergeCell ref="T63:X63"/>
    <mergeCell ref="B52:R52"/>
    <mergeCell ref="B53:B55"/>
    <mergeCell ref="C53:E55"/>
    <mergeCell ref="B16:B17"/>
    <mergeCell ref="C16:E17"/>
    <mergeCell ref="F16:F17"/>
    <mergeCell ref="T96:X96"/>
    <mergeCell ref="T93:X93"/>
    <mergeCell ref="T87:X87"/>
    <mergeCell ref="C88:C89"/>
    <mergeCell ref="D89:F89"/>
    <mergeCell ref="D90:E90"/>
    <mergeCell ref="C74:C76"/>
    <mergeCell ref="T90:X90"/>
    <mergeCell ref="D87:E87"/>
    <mergeCell ref="G87:K87"/>
    <mergeCell ref="G77:K77"/>
    <mergeCell ref="G90:K90"/>
    <mergeCell ref="D93:E93"/>
    <mergeCell ref="G93:K93"/>
    <mergeCell ref="D96:E96"/>
    <mergeCell ref="G96:K96"/>
    <mergeCell ref="C86:E86"/>
    <mergeCell ref="L16:L17"/>
    <mergeCell ref="L26:L28"/>
    <mergeCell ref="C38:C40"/>
    <mergeCell ref="F70:F73"/>
    <mergeCell ref="T71:V71"/>
    <mergeCell ref="T72:V72"/>
    <mergeCell ref="S12:S13"/>
    <mergeCell ref="J12:J13"/>
    <mergeCell ref="K12:K13"/>
    <mergeCell ref="P12:R12"/>
    <mergeCell ref="A11:R11"/>
    <mergeCell ref="A12:A13"/>
    <mergeCell ref="D25:F25"/>
    <mergeCell ref="B12:B13"/>
    <mergeCell ref="C12:C13"/>
    <mergeCell ref="E12:E13"/>
    <mergeCell ref="I12:I13"/>
    <mergeCell ref="G12:G13"/>
    <mergeCell ref="H12:H13"/>
    <mergeCell ref="D12:D13"/>
    <mergeCell ref="N12:O12"/>
    <mergeCell ref="L12:L13"/>
    <mergeCell ref="M12:M13"/>
    <mergeCell ref="F12:F13"/>
    <mergeCell ref="B15:R15"/>
    <mergeCell ref="D56:E58"/>
    <mergeCell ref="F56:F58"/>
    <mergeCell ref="G56:K58"/>
    <mergeCell ref="D80:E80"/>
    <mergeCell ref="G80:K80"/>
    <mergeCell ref="C81:C82"/>
    <mergeCell ref="D82:F82"/>
    <mergeCell ref="D104:E104"/>
    <mergeCell ref="G104:K104"/>
    <mergeCell ref="C105:C106"/>
    <mergeCell ref="D106:F106"/>
    <mergeCell ref="B87:B106"/>
    <mergeCell ref="C102:C103"/>
    <mergeCell ref="C100:C101"/>
    <mergeCell ref="D100:E101"/>
    <mergeCell ref="G100:K101"/>
    <mergeCell ref="C97:C9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3" orientation="landscape" r:id="rId1"/>
  <rowBreaks count="3" manualBreakCount="3">
    <brk id="31" max="17" man="1"/>
    <brk id="62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"/>
  <sheetViews>
    <sheetView zoomScaleNormal="100" workbookViewId="0">
      <selection activeCell="G6" sqref="G6"/>
    </sheetView>
  </sheetViews>
  <sheetFormatPr defaultColWidth="9.140625" defaultRowHeight="12.75" x14ac:dyDescent="0.2"/>
  <cols>
    <col min="1" max="1" width="46.140625" style="1" customWidth="1"/>
    <col min="2" max="2" width="76.85546875" style="1" customWidth="1"/>
    <col min="3" max="5" width="10.42578125" style="1" customWidth="1"/>
    <col min="6" max="6" width="11" style="1" customWidth="1"/>
    <col min="7" max="7" width="38.140625" style="1" customWidth="1"/>
    <col min="8" max="16384" width="9.140625" style="1"/>
  </cols>
  <sheetData>
    <row r="1" spans="1:17" x14ac:dyDescent="0.2">
      <c r="G1" s="1" t="s">
        <v>157</v>
      </c>
    </row>
    <row r="2" spans="1:17" x14ac:dyDescent="0.2">
      <c r="G2" s="1" t="s">
        <v>158</v>
      </c>
    </row>
    <row r="3" spans="1:17" x14ac:dyDescent="0.2">
      <c r="G3" s="1" t="s">
        <v>172</v>
      </c>
    </row>
    <row r="4" spans="1:17" x14ac:dyDescent="0.2">
      <c r="G4" s="1" t="s">
        <v>195</v>
      </c>
    </row>
    <row r="5" spans="1:17" x14ac:dyDescent="0.2">
      <c r="A5" s="6"/>
      <c r="G5" s="1" t="s">
        <v>196</v>
      </c>
    </row>
    <row r="6" spans="1:17" ht="25.5" x14ac:dyDescent="0.2">
      <c r="A6" s="6"/>
      <c r="B6" s="6"/>
      <c r="G6" s="164" t="s">
        <v>197</v>
      </c>
      <c r="I6" s="140"/>
    </row>
    <row r="7" spans="1:17" x14ac:dyDescent="0.2">
      <c r="C7" s="19"/>
      <c r="D7" s="19"/>
      <c r="E7" s="19"/>
      <c r="F7" s="19"/>
      <c r="G7" s="19" t="s">
        <v>173</v>
      </c>
    </row>
    <row r="8" spans="1:17" x14ac:dyDescent="0.2">
      <c r="A8" s="2"/>
      <c r="B8" s="2"/>
      <c r="C8" s="19"/>
      <c r="D8" s="19"/>
      <c r="E8" s="19"/>
      <c r="F8" s="19"/>
      <c r="G8" s="19" t="s">
        <v>159</v>
      </c>
    </row>
    <row r="9" spans="1:17" x14ac:dyDescent="0.2">
      <c r="A9" s="2"/>
      <c r="B9" s="2"/>
      <c r="C9" s="19"/>
      <c r="D9" s="19"/>
      <c r="E9" s="19"/>
      <c r="F9" s="19"/>
      <c r="G9" s="19" t="s">
        <v>160</v>
      </c>
    </row>
    <row r="10" spans="1:17" x14ac:dyDescent="0.2">
      <c r="A10" s="2"/>
      <c r="B10" s="2"/>
      <c r="C10" s="2"/>
      <c r="D10" s="2"/>
      <c r="E10" s="2"/>
      <c r="F10" s="3"/>
    </row>
    <row r="11" spans="1:17" ht="34.5" customHeight="1" x14ac:dyDescent="0.2">
      <c r="A11" s="199" t="s">
        <v>156</v>
      </c>
      <c r="B11" s="199"/>
      <c r="C11" s="199"/>
      <c r="D11" s="199"/>
      <c r="E11" s="199"/>
      <c r="F11" s="199"/>
      <c r="G11" s="199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6.75" customHeight="1" x14ac:dyDescent="0.2">
      <c r="A12" s="299" t="s">
        <v>10</v>
      </c>
      <c r="B12" s="299" t="s">
        <v>148</v>
      </c>
      <c r="C12" s="299"/>
      <c r="D12" s="299" t="s">
        <v>149</v>
      </c>
      <c r="E12" s="299"/>
      <c r="F12" s="299"/>
      <c r="G12" s="299" t="s">
        <v>150</v>
      </c>
    </row>
    <row r="13" spans="1:17" ht="30.75" customHeight="1" x14ac:dyDescent="0.2">
      <c r="A13" s="299"/>
      <c r="B13" s="92" t="s">
        <v>1</v>
      </c>
      <c r="C13" s="92" t="s">
        <v>4</v>
      </c>
      <c r="D13" s="93">
        <v>2024</v>
      </c>
      <c r="E13" s="93">
        <v>2025</v>
      </c>
      <c r="F13" s="93">
        <v>2026</v>
      </c>
      <c r="G13" s="299"/>
    </row>
    <row r="14" spans="1:17" ht="15" x14ac:dyDescent="0.25">
      <c r="A14" s="94">
        <v>1</v>
      </c>
      <c r="B14" s="95">
        <v>2</v>
      </c>
      <c r="C14" s="95">
        <v>3</v>
      </c>
      <c r="D14" s="95">
        <v>4</v>
      </c>
      <c r="E14" s="95">
        <v>5</v>
      </c>
      <c r="F14" s="95">
        <v>6</v>
      </c>
      <c r="G14" s="94">
        <v>7</v>
      </c>
    </row>
    <row r="15" spans="1:17" ht="15" x14ac:dyDescent="0.2">
      <c r="A15" s="18" t="s">
        <v>93</v>
      </c>
      <c r="B15" s="296" t="str">
        <f>'006 pr. asignavimai'!C16</f>
        <v>Padidinti kultūros centrų teikiamų paslaugų įvairovę ir kokybę</v>
      </c>
      <c r="C15" s="297"/>
      <c r="D15" s="297"/>
      <c r="E15" s="297"/>
      <c r="F15" s="297"/>
      <c r="G15" s="294" t="s">
        <v>151</v>
      </c>
    </row>
    <row r="16" spans="1:17" ht="30" x14ac:dyDescent="0.2">
      <c r="A16" s="104" t="str">
        <f>'006 pr. asignavimai'!M16</f>
        <v>R-006-01-01-01</v>
      </c>
      <c r="B16" s="8" t="str">
        <f>'006 pr. asignavimai'!N16</f>
        <v xml:space="preserve">Gyventojų, dalyvavusių kultūros centrų organizuojamuose renginiuose per metus, dalis nuo bendro rajono gyventojų skaičiaus (einamųjų metų sausio 1 d. duomenys) </v>
      </c>
      <c r="C16" s="7" t="str">
        <f>'006 pr. asignavimai'!O16</f>
        <v>proc.</v>
      </c>
      <c r="D16" s="7">
        <f>'006 pr. asignavimai'!P16</f>
        <v>15</v>
      </c>
      <c r="E16" s="7">
        <f>'006 pr. asignavimai'!Q16</f>
        <v>17</v>
      </c>
      <c r="F16" s="96">
        <f>'006 pr. asignavimai'!R16</f>
        <v>20</v>
      </c>
      <c r="G16" s="298"/>
    </row>
    <row r="17" spans="1:7" ht="30" x14ac:dyDescent="0.2">
      <c r="A17" s="104" t="str">
        <f>'006 pr. asignavimai'!M17</f>
        <v>R-006-01-01-02</v>
      </c>
      <c r="B17" s="8" t="str">
        <f>'006 pr. asignavimai'!N17</f>
        <v>Kultūros centrų organizuojamų kultūrinių renginių skaičiaus pokytis (palyginti su praėjusiais metais)</v>
      </c>
      <c r="C17" s="7" t="str">
        <f>'006 pr. asignavimai'!O17</f>
        <v>proc.</v>
      </c>
      <c r="D17" s="7">
        <f>'006 pr. asignavimai'!P17</f>
        <v>2</v>
      </c>
      <c r="E17" s="7">
        <f>'006 pr. asignavimai'!Q17</f>
        <v>3</v>
      </c>
      <c r="F17" s="96">
        <f>'006 pr. asignavimai'!R17</f>
        <v>3</v>
      </c>
      <c r="G17" s="295"/>
    </row>
    <row r="18" spans="1:7" ht="15" customHeight="1" x14ac:dyDescent="0.2">
      <c r="A18" s="57" t="s">
        <v>94</v>
      </c>
      <c r="B18" s="291" t="str">
        <f>'006 pr. asignavimai'!D18</f>
        <v>Kultūros centro veikla</v>
      </c>
      <c r="C18" s="291"/>
      <c r="D18" s="291"/>
      <c r="E18" s="291"/>
      <c r="F18" s="291"/>
      <c r="G18" s="288" t="s">
        <v>152</v>
      </c>
    </row>
    <row r="19" spans="1:7" ht="30" x14ac:dyDescent="0.2">
      <c r="A19" s="105" t="str">
        <f>'006 pr. asignavimai'!M18</f>
        <v xml:space="preserve">V-006-01-01-01-01 </v>
      </c>
      <c r="B19" s="59" t="str">
        <f>'006 pr. asignavimai'!N18</f>
        <v>Į įstaigą atvykusių ir ilgalaikius produktus/ paslaugas sukūrusių profesionalių menininkų kūrėjų skaičius</v>
      </c>
      <c r="C19" s="58" t="str">
        <f>'006 pr. asignavimai'!O18</f>
        <v>asm.</v>
      </c>
      <c r="D19" s="58">
        <f>'006 pr. asignavimai'!P18</f>
        <v>1</v>
      </c>
      <c r="E19" s="58">
        <f>'006 pr. asignavimai'!Q18</f>
        <v>1</v>
      </c>
      <c r="F19" s="97">
        <f>'006 pr. asignavimai'!R18</f>
        <v>1</v>
      </c>
      <c r="G19" s="290"/>
    </row>
    <row r="20" spans="1:7" ht="15" x14ac:dyDescent="0.2">
      <c r="A20" s="105" t="str">
        <f>'006 pr. asignavimai'!M19</f>
        <v>V-006-01-01-01-02</v>
      </c>
      <c r="B20" s="59" t="str">
        <f>'006 pr. asignavimai'!N19</f>
        <v xml:space="preserve">Aktyvių / įgyvendintų kultūrinių, edukacinių ir meno programų / projektų skaičius </v>
      </c>
      <c r="C20" s="58" t="str">
        <f>'006 pr. asignavimai'!O19</f>
        <v>vnt.</v>
      </c>
      <c r="D20" s="58">
        <f>'006 pr. asignavimai'!P19</f>
        <v>30</v>
      </c>
      <c r="E20" s="58">
        <f>'006 pr. asignavimai'!Q19</f>
        <v>35</v>
      </c>
      <c r="F20" s="97">
        <f>'006 pr. asignavimai'!R19</f>
        <v>40</v>
      </c>
      <c r="G20" s="290"/>
    </row>
    <row r="21" spans="1:7" ht="15" x14ac:dyDescent="0.2">
      <c r="A21" s="105" t="str">
        <f>'006 pr. asignavimai'!M20</f>
        <v>V-006-01-01-01-03</v>
      </c>
      <c r="B21" s="59" t="str">
        <f>'006 pr. asignavimai'!N20</f>
        <v xml:space="preserve">Tarptautinių kultūrinių projektų / programų, vykdomų įstaigoje, skaičius </v>
      </c>
      <c r="C21" s="58" t="str">
        <f>'006 pr. asignavimai'!O20</f>
        <v>vnt.</v>
      </c>
      <c r="D21" s="58">
        <f>'006 pr. asignavimai'!P20</f>
        <v>1</v>
      </c>
      <c r="E21" s="58">
        <f>'006 pr. asignavimai'!Q20</f>
        <v>2</v>
      </c>
      <c r="F21" s="97">
        <f>'006 pr. asignavimai'!R20</f>
        <v>2</v>
      </c>
      <c r="G21" s="290"/>
    </row>
    <row r="22" spans="1:7" ht="15" x14ac:dyDescent="0.2">
      <c r="A22" s="105" t="str">
        <f>'006 pr. asignavimai'!M21</f>
        <v>V-006-01-01-01-04</v>
      </c>
      <c r="B22" s="59" t="str">
        <f>'006 pr. asignavimai'!N21</f>
        <v>Aktyvių meno mėgėjų kolektyvų, veikiančių įstaigoje, skaičius</v>
      </c>
      <c r="C22" s="58" t="str">
        <f>'006 pr. asignavimai'!O21</f>
        <v>vnt.</v>
      </c>
      <c r="D22" s="58">
        <f>'006 pr. asignavimai'!P21</f>
        <v>20</v>
      </c>
      <c r="E22" s="58">
        <f>'006 pr. asignavimai'!Q21</f>
        <v>20</v>
      </c>
      <c r="F22" s="97">
        <f>'006 pr. asignavimai'!R21</f>
        <v>20</v>
      </c>
      <c r="G22" s="289"/>
    </row>
    <row r="23" spans="1:7" ht="15" customHeight="1" x14ac:dyDescent="0.2">
      <c r="A23" s="57" t="s">
        <v>95</v>
      </c>
      <c r="B23" s="291" t="str">
        <f>'006 pr. asignavimai'!D26</f>
        <v>Kulių kultūros centro veikla</v>
      </c>
      <c r="C23" s="291"/>
      <c r="D23" s="291"/>
      <c r="E23" s="291"/>
      <c r="F23" s="291"/>
      <c r="G23" s="288" t="s">
        <v>152</v>
      </c>
    </row>
    <row r="24" spans="1:7" ht="15" x14ac:dyDescent="0.2">
      <c r="A24" s="105" t="str">
        <f>'006 pr. asignavimai'!M26</f>
        <v>V-006-01-01-02-01</v>
      </c>
      <c r="B24" s="59" t="str">
        <f>'006 pr. asignavimai'!N26</f>
        <v xml:space="preserve">Aktyvių / įgyvendintų kultūrinių, edukacinių ir meno programų / projektų skaičius </v>
      </c>
      <c r="C24" s="58" t="str">
        <f>'006 pr. asignavimai'!O26</f>
        <v>vnt.</v>
      </c>
      <c r="D24" s="58">
        <f>'006 pr. asignavimai'!P26</f>
        <v>2</v>
      </c>
      <c r="E24" s="58">
        <f>'006 pr. asignavimai'!Q26</f>
        <v>3</v>
      </c>
      <c r="F24" s="97">
        <f>'006 pr. asignavimai'!R26</f>
        <v>3</v>
      </c>
      <c r="G24" s="290"/>
    </row>
    <row r="25" spans="1:7" ht="15" x14ac:dyDescent="0.2">
      <c r="A25" s="105" t="str">
        <f>'006 pr. asignavimai'!M27</f>
        <v>V-006-01-01-02-02</v>
      </c>
      <c r="B25" s="59" t="str">
        <f>'006 pr. asignavimai'!N27</f>
        <v xml:space="preserve">Tarptautinių kultūrinių projektų / programų, vykdomų įstaigoje, skaičius </v>
      </c>
      <c r="C25" s="58" t="str">
        <f>'006 pr. asignavimai'!O27</f>
        <v>vnt.</v>
      </c>
      <c r="D25" s="58">
        <f>'006 pr. asignavimai'!P27</f>
        <v>1</v>
      </c>
      <c r="E25" s="58">
        <f>'006 pr. asignavimai'!Q27</f>
        <v>1</v>
      </c>
      <c r="F25" s="97">
        <f>'006 pr. asignavimai'!R27</f>
        <v>1</v>
      </c>
      <c r="G25" s="290"/>
    </row>
    <row r="26" spans="1:7" ht="15" x14ac:dyDescent="0.2">
      <c r="A26" s="105" t="str">
        <f>'006 pr. asignavimai'!M28</f>
        <v>V-006-01-01-02-03</v>
      </c>
      <c r="B26" s="59" t="str">
        <f>'006 pr. asignavimai'!N28</f>
        <v>Aktyvių meno mėgėjų kolektyvų, veikiančių įstaigoje, skaičius</v>
      </c>
      <c r="C26" s="58" t="str">
        <f>'006 pr. asignavimai'!O28</f>
        <v>vnt.</v>
      </c>
      <c r="D26" s="58">
        <f>'006 pr. asignavimai'!P28</f>
        <v>9</v>
      </c>
      <c r="E26" s="58">
        <f>'006 pr. asignavimai'!Q28</f>
        <v>10</v>
      </c>
      <c r="F26" s="97">
        <f>'006 pr. asignavimai'!R28</f>
        <v>10</v>
      </c>
      <c r="G26" s="289"/>
    </row>
    <row r="27" spans="1:7" ht="15" customHeight="1" x14ac:dyDescent="0.2">
      <c r="A27" s="57" t="s">
        <v>96</v>
      </c>
      <c r="B27" s="291" t="str">
        <f>'006 pr. asignavimai'!D32</f>
        <v xml:space="preserve">Šateikių kultūros centro veikla </v>
      </c>
      <c r="C27" s="291"/>
      <c r="D27" s="291"/>
      <c r="E27" s="291"/>
      <c r="F27" s="291"/>
      <c r="G27" s="288" t="s">
        <v>152</v>
      </c>
    </row>
    <row r="28" spans="1:7" ht="15" x14ac:dyDescent="0.2">
      <c r="A28" s="105" t="str">
        <f>'006 pr. asignavimai'!M32</f>
        <v>V-006-01-01-03-01</v>
      </c>
      <c r="B28" s="59" t="str">
        <f>'006 pr. asignavimai'!N32</f>
        <v xml:space="preserve">Aktyvių / įgyvendintų kultūrinių, edukacinių ir meno programų / projektų skaičius </v>
      </c>
      <c r="C28" s="58" t="str">
        <f>'006 pr. asignavimai'!O32</f>
        <v>vnt.</v>
      </c>
      <c r="D28" s="58">
        <f>'006 pr. asignavimai'!P32</f>
        <v>7</v>
      </c>
      <c r="E28" s="58">
        <f>'006 pr. asignavimai'!Q32</f>
        <v>8</v>
      </c>
      <c r="F28" s="97">
        <f>'006 pr. asignavimai'!R32</f>
        <v>8</v>
      </c>
      <c r="G28" s="290"/>
    </row>
    <row r="29" spans="1:7" ht="15" x14ac:dyDescent="0.2">
      <c r="A29" s="105" t="str">
        <f>'006 pr. asignavimai'!M33</f>
        <v>V-006-01-01-03-02</v>
      </c>
      <c r="B29" s="59" t="str">
        <f>'006 pr. asignavimai'!N33</f>
        <v xml:space="preserve">Tarptautinių kultūrinių projektų / programų, vykdomų įstaigoje, skaičius </v>
      </c>
      <c r="C29" s="58" t="str">
        <f>'006 pr. asignavimai'!O33</f>
        <v>vnt.</v>
      </c>
      <c r="D29" s="58">
        <f>'006 pr. asignavimai'!P33</f>
        <v>1</v>
      </c>
      <c r="E29" s="58">
        <f>'006 pr. asignavimai'!Q33</f>
        <v>1</v>
      </c>
      <c r="F29" s="97">
        <f>'006 pr. asignavimai'!R33</f>
        <v>1</v>
      </c>
      <c r="G29" s="290"/>
    </row>
    <row r="30" spans="1:7" ht="15" x14ac:dyDescent="0.2">
      <c r="A30" s="105" t="str">
        <f>'006 pr. asignavimai'!M34</f>
        <v>V-006-01-01-03-03</v>
      </c>
      <c r="B30" s="59" t="str">
        <f>'006 pr. asignavimai'!N34</f>
        <v>Aktyvių meno mėgėjų kolektyvų, veikiančių įstaigoje, skaičius</v>
      </c>
      <c r="C30" s="58" t="str">
        <f>'006 pr. asignavimai'!O34</f>
        <v>vnt.</v>
      </c>
      <c r="D30" s="58">
        <f>'006 pr. asignavimai'!P34</f>
        <v>9</v>
      </c>
      <c r="E30" s="58">
        <f>'006 pr. asignavimai'!Q34</f>
        <v>8</v>
      </c>
      <c r="F30" s="97">
        <f>'006 pr. asignavimai'!R34</f>
        <v>8</v>
      </c>
      <c r="G30" s="289"/>
    </row>
    <row r="31" spans="1:7" ht="15" x14ac:dyDescent="0.2">
      <c r="A31" s="57" t="s">
        <v>97</v>
      </c>
      <c r="B31" s="291" t="str">
        <f>'006 pr. asignavimai'!D38</f>
        <v>Žemaičių Kalvarijos kultūros centro veikla</v>
      </c>
      <c r="C31" s="291"/>
      <c r="D31" s="291"/>
      <c r="E31" s="291"/>
      <c r="F31" s="291"/>
      <c r="G31" s="288" t="s">
        <v>152</v>
      </c>
    </row>
    <row r="32" spans="1:7" ht="15" x14ac:dyDescent="0.2">
      <c r="A32" s="105" t="str">
        <f>'006 pr. asignavimai'!M38</f>
        <v>V-006-01-01-04-01</v>
      </c>
      <c r="B32" s="59" t="str">
        <f>'006 pr. asignavimai'!N38</f>
        <v xml:space="preserve">Aktyvių / įgyvendintų kultūrinių, edukacinių ir meno programų / projektų skaičius </v>
      </c>
      <c r="C32" s="58" t="str">
        <f>'006 pr. asignavimai'!O38</f>
        <v>vnt.</v>
      </c>
      <c r="D32" s="58">
        <f>'006 pr. asignavimai'!P38</f>
        <v>3</v>
      </c>
      <c r="E32" s="58">
        <f>'006 pr. asignavimai'!Q38</f>
        <v>4</v>
      </c>
      <c r="F32" s="97">
        <f>'006 pr. asignavimai'!R38</f>
        <v>5</v>
      </c>
      <c r="G32" s="290"/>
    </row>
    <row r="33" spans="1:7" ht="15" x14ac:dyDescent="0.2">
      <c r="A33" s="105" t="str">
        <f>'006 pr. asignavimai'!M39</f>
        <v>V-006-01-01-04-02</v>
      </c>
      <c r="B33" s="59" t="str">
        <f>'006 pr. asignavimai'!N39</f>
        <v xml:space="preserve">Tarptautinių kultūrinių projektų / programų, vykdomų įstaigoje, skaičius </v>
      </c>
      <c r="C33" s="58" t="str">
        <f>'006 pr. asignavimai'!O39</f>
        <v>vnt.</v>
      </c>
      <c r="D33" s="58">
        <f>'006 pr. asignavimai'!P39</f>
        <v>2</v>
      </c>
      <c r="E33" s="58">
        <f>'006 pr. asignavimai'!Q39</f>
        <v>3</v>
      </c>
      <c r="F33" s="97">
        <f>'006 pr. asignavimai'!R39</f>
        <v>4</v>
      </c>
      <c r="G33" s="290"/>
    </row>
    <row r="34" spans="1:7" ht="15" x14ac:dyDescent="0.2">
      <c r="A34" s="105" t="str">
        <f>'006 pr. asignavimai'!M40</f>
        <v>V-006-01-01-04-03</v>
      </c>
      <c r="B34" s="59" t="str">
        <f>'006 pr. asignavimai'!N40</f>
        <v>Aktyvių meno mėgėjų kolektyvų, veikiančių įstaigoje, skaičius</v>
      </c>
      <c r="C34" s="58" t="str">
        <f>'006 pr. asignavimai'!O40</f>
        <v>vnt.</v>
      </c>
      <c r="D34" s="58">
        <f>'006 pr. asignavimai'!P40</f>
        <v>18</v>
      </c>
      <c r="E34" s="58">
        <f>'006 pr. asignavimai'!Q40</f>
        <v>19</v>
      </c>
      <c r="F34" s="97">
        <f>'006 pr. asignavimai'!R40</f>
        <v>20</v>
      </c>
      <c r="G34" s="289"/>
    </row>
    <row r="35" spans="1:7" ht="15" x14ac:dyDescent="0.2">
      <c r="A35" s="57" t="s">
        <v>98</v>
      </c>
      <c r="B35" s="291" t="str">
        <f>'006 pr. asignavimai'!D44</f>
        <v>Žlibinų kultūros centro veikla</v>
      </c>
      <c r="C35" s="291"/>
      <c r="D35" s="291"/>
      <c r="E35" s="291"/>
      <c r="F35" s="291"/>
      <c r="G35" s="288" t="s">
        <v>152</v>
      </c>
    </row>
    <row r="36" spans="1:7" ht="15" x14ac:dyDescent="0.2">
      <c r="A36" s="105" t="str">
        <f>'006 pr. asignavimai'!M44</f>
        <v>V-006-01-01-05-01</v>
      </c>
      <c r="B36" s="59" t="str">
        <f>'006 pr. asignavimai'!N44</f>
        <v xml:space="preserve">Aktyvių / įgyvendintų kultūrinių, edukacinių ir meno programų / projektų skaičius </v>
      </c>
      <c r="C36" s="58" t="str">
        <f>'006 pr. asignavimai'!O44</f>
        <v>vnt.</v>
      </c>
      <c r="D36" s="58">
        <f>'006 pr. asignavimai'!P44</f>
        <v>5</v>
      </c>
      <c r="E36" s="58">
        <f>'006 pr. asignavimai'!Q44</f>
        <v>6</v>
      </c>
      <c r="F36" s="97">
        <f>'006 pr. asignavimai'!R44</f>
        <v>7</v>
      </c>
      <c r="G36" s="290"/>
    </row>
    <row r="37" spans="1:7" ht="15" x14ac:dyDescent="0.2">
      <c r="A37" s="105" t="str">
        <f>'006 pr. asignavimai'!M45</f>
        <v>V-006-01-01-05-02</v>
      </c>
      <c r="B37" s="59" t="str">
        <f>'006 pr. asignavimai'!N45</f>
        <v xml:space="preserve">Tarptautinių kultūrinių projektų / programų, vykdomų įstaigoje, skaičius </v>
      </c>
      <c r="C37" s="58" t="str">
        <f>'006 pr. asignavimai'!O45</f>
        <v>vnt.</v>
      </c>
      <c r="D37" s="58">
        <f>'006 pr. asignavimai'!P45</f>
        <v>1</v>
      </c>
      <c r="E37" s="58">
        <f>'006 pr. asignavimai'!Q45</f>
        <v>1</v>
      </c>
      <c r="F37" s="97">
        <f>'006 pr. asignavimai'!R45</f>
        <v>2</v>
      </c>
      <c r="G37" s="290"/>
    </row>
    <row r="38" spans="1:7" ht="15" x14ac:dyDescent="0.2">
      <c r="A38" s="105" t="str">
        <f>'006 pr. asignavimai'!M46</f>
        <v>V-006-01-01-05-03</v>
      </c>
      <c r="B38" s="59" t="str">
        <f>'006 pr. asignavimai'!N46</f>
        <v>Aktyvių meno mėgėjų kolektyvų, veikiančių įstaigoje, skaičius</v>
      </c>
      <c r="C38" s="58" t="str">
        <f>'006 pr. asignavimai'!O46</f>
        <v>vnt.</v>
      </c>
      <c r="D38" s="58">
        <f>'006 pr. asignavimai'!P46</f>
        <v>10</v>
      </c>
      <c r="E38" s="58">
        <f>'006 pr. asignavimai'!Q46</f>
        <v>10</v>
      </c>
      <c r="F38" s="97">
        <f>'006 pr. asignavimai'!R46</f>
        <v>11</v>
      </c>
      <c r="G38" s="289"/>
    </row>
    <row r="39" spans="1:7" ht="33" customHeight="1" x14ac:dyDescent="0.2">
      <c r="A39" s="18" t="s">
        <v>99</v>
      </c>
      <c r="B39" s="296" t="str">
        <f>'006 pr. asignavimai'!C53</f>
        <v>Užtikrinti Plungės rajono savivaldybės viešosios bibliotekos, Plungės TIC bei Žemaičių dailės muziejaus funkcionavimo ir informacijos sklaidos sąlygas</v>
      </c>
      <c r="C39" s="297"/>
      <c r="D39" s="297"/>
      <c r="E39" s="297"/>
      <c r="F39" s="297"/>
      <c r="G39" s="294" t="s">
        <v>153</v>
      </c>
    </row>
    <row r="40" spans="1:7" ht="15" x14ac:dyDescent="0.2">
      <c r="A40" s="104" t="str">
        <f>'006 pr. asignavimai'!M53</f>
        <v>R-006-02-01-01</v>
      </c>
      <c r="B40" s="8" t="str">
        <f>'006 pr. asignavimai'!N53</f>
        <v>Turizmo informacijos centro lankytojų skaičiaus pokytis (palyginti su praėjusiais metais)</v>
      </c>
      <c r="C40" s="7" t="str">
        <f>'006 pr. asignavimai'!O53</f>
        <v>proc.</v>
      </c>
      <c r="D40" s="7">
        <f>'006 pr. asignavimai'!P53</f>
        <v>3</v>
      </c>
      <c r="E40" s="7">
        <f>'006 pr. asignavimai'!Q53</f>
        <v>4</v>
      </c>
      <c r="F40" s="96">
        <f>'006 pr. asignavimai'!R53</f>
        <v>5</v>
      </c>
      <c r="G40" s="298"/>
    </row>
    <row r="41" spans="1:7" ht="15" x14ac:dyDescent="0.2">
      <c r="A41" s="104" t="str">
        <f>'006 pr. asignavimai'!M54</f>
        <v>R-006-02-01-02</v>
      </c>
      <c r="B41" s="8" t="str">
        <f>'006 pr. asignavimai'!N54</f>
        <v>Viešosios bibliotekos ir filialų skaitytojų dalis nuo visų rajono gyventojų skaičiaus</v>
      </c>
      <c r="C41" s="7" t="str">
        <f>'006 pr. asignavimai'!O54</f>
        <v>proc.</v>
      </c>
      <c r="D41" s="7">
        <f>'006 pr. asignavimai'!P54</f>
        <v>21</v>
      </c>
      <c r="E41" s="7">
        <f>'006 pr. asignavimai'!Q54</f>
        <v>21.5</v>
      </c>
      <c r="F41" s="96">
        <f>'006 pr. asignavimai'!R54</f>
        <v>22</v>
      </c>
      <c r="G41" s="298"/>
    </row>
    <row r="42" spans="1:7" ht="15" x14ac:dyDescent="0.2">
      <c r="A42" s="104" t="str">
        <f>'006 pr. asignavimai'!M55</f>
        <v>R-006-02-01-03</v>
      </c>
      <c r="B42" s="8" t="str">
        <f>'006 pr. asignavimai'!N55</f>
        <v>Muziejaus lankytojų skaičiaus pokytis (palyginti su praėjusiais metais)</v>
      </c>
      <c r="C42" s="7" t="str">
        <f>'006 pr. asignavimai'!O55</f>
        <v>proc.</v>
      </c>
      <c r="D42" s="7">
        <f>'006 pr. asignavimai'!P55</f>
        <v>5</v>
      </c>
      <c r="E42" s="7">
        <f>'006 pr. asignavimai'!Q55</f>
        <v>4</v>
      </c>
      <c r="F42" s="96">
        <f>'006 pr. asignavimai'!R55</f>
        <v>3.5</v>
      </c>
      <c r="G42" s="295"/>
    </row>
    <row r="43" spans="1:7" ht="15" x14ac:dyDescent="0.2">
      <c r="A43" s="57" t="s">
        <v>100</v>
      </c>
      <c r="B43" s="291" t="str">
        <f>'006 pr. asignavimai'!D56</f>
        <v xml:space="preserve">Viešosios bibliotekos veikla </v>
      </c>
      <c r="C43" s="291"/>
      <c r="D43" s="291"/>
      <c r="E43" s="291"/>
      <c r="F43" s="291"/>
      <c r="G43" s="288" t="s">
        <v>152</v>
      </c>
    </row>
    <row r="44" spans="1:7" ht="15" x14ac:dyDescent="0.2">
      <c r="A44" s="105" t="str">
        <f>'006 pr. asignavimai'!M56</f>
        <v>V-006-02-01-01-01</v>
      </c>
      <c r="B44" s="59" t="str">
        <f>'006 pr. asignavimai'!N56</f>
        <v>Viešojoje bibliotekoje ir filialuose apsilankiusių asmenų (lankytojų) skaičius</v>
      </c>
      <c r="C44" s="58" t="str">
        <f>'006 pr. asignavimai'!O56</f>
        <v>asm.</v>
      </c>
      <c r="D44" s="58">
        <f>'006 pr. asignavimai'!P56</f>
        <v>25500</v>
      </c>
      <c r="E44" s="58">
        <f>'006 pr. asignavimai'!Q56</f>
        <v>25800</v>
      </c>
      <c r="F44" s="97">
        <f>'006 pr. asignavimai'!R56</f>
        <v>26000</v>
      </c>
      <c r="G44" s="290"/>
    </row>
    <row r="45" spans="1:7" ht="30" x14ac:dyDescent="0.2">
      <c r="A45" s="105" t="str">
        <f>'006 pr. asignavimai'!M57</f>
        <v>V-006-02-01-01-02</v>
      </c>
      <c r="B45" s="59" t="str">
        <f>'006 pr. asignavimai'!N57</f>
        <v>Viešojoje bibliotekoje ir filialuose suorganizuotų renginių/edukacijų/ projektų/ ekskursijų skaičius</v>
      </c>
      <c r="C45" s="58" t="str">
        <f>'006 pr. asignavimai'!O57</f>
        <v>vnt.</v>
      </c>
      <c r="D45" s="58">
        <f>'006 pr. asignavimai'!P57</f>
        <v>620</v>
      </c>
      <c r="E45" s="58">
        <f>'006 pr. asignavimai'!Q57</f>
        <v>630</v>
      </c>
      <c r="F45" s="97">
        <f>'006 pr. asignavimai'!R57</f>
        <v>640</v>
      </c>
      <c r="G45" s="290"/>
    </row>
    <row r="46" spans="1:7" ht="15" x14ac:dyDescent="0.2">
      <c r="A46" s="105" t="str">
        <f>'006 pr. asignavimai'!M58</f>
        <v>V-006-02-01-01-03 (VB)</v>
      </c>
      <c r="B46" s="59" t="str">
        <f>'006 pr. asignavimai'!N58</f>
        <v xml:space="preserve">Viešosios bibliotekos ir filialų fondų dokumentų skaičius </v>
      </c>
      <c r="C46" s="58" t="str">
        <f>'006 pr. asignavimai'!O58</f>
        <v>vnt.</v>
      </c>
      <c r="D46" s="58">
        <f>'006 pr. asignavimai'!P58</f>
        <v>144000</v>
      </c>
      <c r="E46" s="58">
        <f>'006 pr. asignavimai'!Q58</f>
        <v>144500</v>
      </c>
      <c r="F46" s="97">
        <f>'006 pr. asignavimai'!R58</f>
        <v>144600</v>
      </c>
      <c r="G46" s="289"/>
    </row>
    <row r="47" spans="1:7" ht="15" x14ac:dyDescent="0.2">
      <c r="A47" s="57" t="s">
        <v>101</v>
      </c>
      <c r="B47" s="291" t="str">
        <f>'006 pr. asignavimai'!D63</f>
        <v>Turizmo informacijos centro veikla</v>
      </c>
      <c r="C47" s="291"/>
      <c r="D47" s="291"/>
      <c r="E47" s="291"/>
      <c r="F47" s="291"/>
      <c r="G47" s="288" t="s">
        <v>152</v>
      </c>
    </row>
    <row r="48" spans="1:7" ht="15" x14ac:dyDescent="0.2">
      <c r="A48" s="105" t="str">
        <f>'006 pr. asignavimai'!M63</f>
        <v>V-006-02-01-02-01</v>
      </c>
      <c r="B48" s="59" t="str">
        <f>'006 pr. asignavimai'!N63</f>
        <v>Plungės TIC išleistų leidinių (rūšių) skaičius</v>
      </c>
      <c r="C48" s="58" t="str">
        <f>'006 pr. asignavimai'!O63</f>
        <v>vnt.</v>
      </c>
      <c r="D48" s="58">
        <f>'006 pr. asignavimai'!P63</f>
        <v>4</v>
      </c>
      <c r="E48" s="58">
        <f>'006 pr. asignavimai'!Q63</f>
        <v>4</v>
      </c>
      <c r="F48" s="97">
        <f>'006 pr. asignavimai'!R63</f>
        <v>5</v>
      </c>
      <c r="G48" s="290"/>
    </row>
    <row r="49" spans="1:7" ht="15" x14ac:dyDescent="0.2">
      <c r="A49" s="105" t="str">
        <f>'006 pr. asignavimai'!M64</f>
        <v>V-006-02-01-02-02</v>
      </c>
      <c r="B49" s="59" t="str">
        <f>'006 pr. asignavimai'!N64</f>
        <v xml:space="preserve">Plungės TIC socialinės medijos (interneto puslapio, socialinių tinklų) lankytojų skaičius </v>
      </c>
      <c r="C49" s="58" t="str">
        <f>'006 pr. asignavimai'!O64</f>
        <v>vnt.</v>
      </c>
      <c r="D49" s="58">
        <f>'006 pr. asignavimai'!P64</f>
        <v>59000</v>
      </c>
      <c r="E49" s="58">
        <f>'006 pr. asignavimai'!Q64</f>
        <v>60000</v>
      </c>
      <c r="F49" s="97">
        <f>'006 pr. asignavimai'!R64</f>
        <v>62000</v>
      </c>
      <c r="G49" s="290"/>
    </row>
    <row r="50" spans="1:7" ht="15" x14ac:dyDescent="0.2">
      <c r="A50" s="105" t="str">
        <f>'006 pr. asignavimai'!M65</f>
        <v>V-006-02-01-02-03</v>
      </c>
      <c r="B50" s="59" t="str">
        <f>'006 pr. asignavimai'!N65</f>
        <v>Parodų/mugių, kuriose dalyvauta, skaičius</v>
      </c>
      <c r="C50" s="58" t="str">
        <f>'006 pr. asignavimai'!O65</f>
        <v>vnt.</v>
      </c>
      <c r="D50" s="58">
        <f>'006 pr. asignavimai'!P65</f>
        <v>4</v>
      </c>
      <c r="E50" s="58">
        <f>'006 pr. asignavimai'!Q65</f>
        <v>4</v>
      </c>
      <c r="F50" s="97">
        <f>'006 pr. asignavimai'!R65</f>
        <v>5</v>
      </c>
      <c r="G50" s="290"/>
    </row>
    <row r="51" spans="1:7" ht="15" x14ac:dyDescent="0.2">
      <c r="A51" s="105" t="str">
        <f>'006 pr. asignavimai'!M66</f>
        <v>V-006-02-01-02-04</v>
      </c>
      <c r="B51" s="59" t="str">
        <f>'006 pr. asignavimai'!N66</f>
        <v>Plungės TIC suorganizuotų renginių/edukacijų/ projektų/ ekskursijų skaičius</v>
      </c>
      <c r="C51" s="58" t="str">
        <f>'006 pr. asignavimai'!O66</f>
        <v>vnt.</v>
      </c>
      <c r="D51" s="58">
        <f>'006 pr. asignavimai'!P66</f>
        <v>40</v>
      </c>
      <c r="E51" s="58">
        <f>'006 pr. asignavimai'!Q66</f>
        <v>50</v>
      </c>
      <c r="F51" s="97">
        <f>'006 pr. asignavimai'!R66</f>
        <v>55</v>
      </c>
      <c r="G51" s="289"/>
    </row>
    <row r="52" spans="1:7" ht="15" x14ac:dyDescent="0.2">
      <c r="A52" s="57" t="s">
        <v>102</v>
      </c>
      <c r="B52" s="291" t="str">
        <f>'006 pr. asignavimai'!D70</f>
        <v>Žemaičių dailės muziejaus veikla</v>
      </c>
      <c r="C52" s="291"/>
      <c r="D52" s="291"/>
      <c r="E52" s="291"/>
      <c r="F52" s="291"/>
      <c r="G52" s="288" t="s">
        <v>152</v>
      </c>
    </row>
    <row r="53" spans="1:7" ht="15" x14ac:dyDescent="0.2">
      <c r="A53" s="105" t="str">
        <f>'006 pr. asignavimai'!M70</f>
        <v xml:space="preserve">V-006-02-01-03-01 </v>
      </c>
      <c r="B53" s="59" t="str">
        <f>'006 pr. asignavimai'!N70</f>
        <v>Muziejaus suorganizuotų renginių/edukacijų/ projektų/ ekskursijų skaičius</v>
      </c>
      <c r="C53" s="58" t="str">
        <f>'006 pr. asignavimai'!O70</f>
        <v>vnt.</v>
      </c>
      <c r="D53" s="58">
        <f>'006 pr. asignavimai'!P70</f>
        <v>800</v>
      </c>
      <c r="E53" s="58">
        <f>'006 pr. asignavimai'!Q70</f>
        <v>820</v>
      </c>
      <c r="F53" s="97">
        <f>'006 pr. asignavimai'!R70</f>
        <v>850</v>
      </c>
      <c r="G53" s="290"/>
    </row>
    <row r="54" spans="1:7" ht="15" x14ac:dyDescent="0.2">
      <c r="A54" s="105" t="str">
        <f>'006 pr. asignavimai'!M71</f>
        <v>V-006-02-01-03-02</v>
      </c>
      <c r="B54" s="59" t="str">
        <f>'006 pr. asignavimai'!N71</f>
        <v>Muziejuje apsilankiusių asmenų (lankytojų) skaičius</v>
      </c>
      <c r="C54" s="58" t="str">
        <f>'006 pr. asignavimai'!O71</f>
        <v xml:space="preserve">vnt. </v>
      </c>
      <c r="D54" s="58">
        <f>'006 pr. asignavimai'!P71</f>
        <v>55000</v>
      </c>
      <c r="E54" s="58">
        <f>'006 pr. asignavimai'!Q71</f>
        <v>57000</v>
      </c>
      <c r="F54" s="97">
        <f>'006 pr. asignavimai'!R71</f>
        <v>59000</v>
      </c>
      <c r="G54" s="290"/>
    </row>
    <row r="55" spans="1:7" ht="15" x14ac:dyDescent="0.2">
      <c r="A55" s="105" t="str">
        <f>'006 pr. asignavimai'!M72</f>
        <v>V-006-02-01-03-03</v>
      </c>
      <c r="B55" s="59" t="str">
        <f>'006 pr. asignavimai'!N72</f>
        <v>Muziejuje saugomų eksponatų skaičius</v>
      </c>
      <c r="C55" s="58" t="str">
        <f>'006 pr. asignavimai'!O72</f>
        <v>vnt.</v>
      </c>
      <c r="D55" s="58">
        <f>'006 pr. asignavimai'!P72</f>
        <v>14000</v>
      </c>
      <c r="E55" s="58">
        <f>'006 pr. asignavimai'!Q72</f>
        <v>14200</v>
      </c>
      <c r="F55" s="97">
        <f>'006 pr. asignavimai'!R72</f>
        <v>14400</v>
      </c>
      <c r="G55" s="290"/>
    </row>
    <row r="56" spans="1:7" ht="15" x14ac:dyDescent="0.2">
      <c r="A56" s="105" t="str">
        <f>'006 pr. asignavimai'!M73</f>
        <v>V-006-02-01-03-04</v>
      </c>
      <c r="B56" s="59" t="str">
        <f>'006 pr. asignavimai'!N73</f>
        <v xml:space="preserve">Tarptautinių kultūrinių projektų / programų, vykdomų įstaigoje, skaičius </v>
      </c>
      <c r="C56" s="58" t="str">
        <f>'006 pr. asignavimai'!O73</f>
        <v>vnt.</v>
      </c>
      <c r="D56" s="58">
        <f>'006 pr. asignavimai'!P73</f>
        <v>3</v>
      </c>
      <c r="E56" s="58">
        <f>'006 pr. asignavimai'!Q73</f>
        <v>3</v>
      </c>
      <c r="F56" s="97">
        <f>'006 pr. asignavimai'!R73</f>
        <v>3</v>
      </c>
      <c r="G56" s="289"/>
    </row>
    <row r="57" spans="1:7" ht="15" x14ac:dyDescent="0.2">
      <c r="A57" s="57" t="s">
        <v>103</v>
      </c>
      <c r="B57" s="291" t="str">
        <f>'006 pr. asignavimai'!D77</f>
        <v>Parko priežiūra</v>
      </c>
      <c r="C57" s="291"/>
      <c r="D57" s="291"/>
      <c r="E57" s="291"/>
      <c r="F57" s="291"/>
      <c r="G57" s="288" t="s">
        <v>152</v>
      </c>
    </row>
    <row r="58" spans="1:7" ht="15" x14ac:dyDescent="0.2">
      <c r="A58" s="105" t="str">
        <f>'006 pr. asignavimai'!M77</f>
        <v>V-006-02-01-04-01</v>
      </c>
      <c r="B58" s="59" t="str">
        <f>'006 pr. asignavimai'!N77</f>
        <v xml:space="preserve"> Prižiūrėto Mykolo Oginskio rūmų parko plotas</v>
      </c>
      <c r="C58" s="58" t="str">
        <f>'006 pr. asignavimai'!O77</f>
        <v>ha</v>
      </c>
      <c r="D58" s="58">
        <f>'006 pr. asignavimai'!P77</f>
        <v>57.32</v>
      </c>
      <c r="E58" s="58">
        <f>'006 pr. asignavimai'!Q77</f>
        <v>57.32</v>
      </c>
      <c r="F58" s="97">
        <f>'006 pr. asignavimai'!R77</f>
        <v>57.32</v>
      </c>
      <c r="G58" s="289"/>
    </row>
    <row r="59" spans="1:7" ht="15" x14ac:dyDescent="0.2">
      <c r="A59" s="57" t="s">
        <v>192</v>
      </c>
      <c r="B59" s="291" t="str">
        <f>'006 pr. asignavimai'!D80</f>
        <v>Tarptautinio M. Oginskio festivalio organizavimas</v>
      </c>
      <c r="C59" s="291"/>
      <c r="D59" s="291"/>
      <c r="E59" s="291"/>
      <c r="F59" s="291"/>
      <c r="G59" s="288" t="s">
        <v>152</v>
      </c>
    </row>
    <row r="60" spans="1:7" ht="15" x14ac:dyDescent="0.2">
      <c r="A60" s="105" t="str">
        <f>'006 pr. asignavimai'!M80</f>
        <v>V-006-02-01-05-01</v>
      </c>
      <c r="B60" s="161" t="str">
        <f>'006 pr. asignavimai'!N80</f>
        <v>Suorganizuotų renginių skaičius tarptautinio M. Oginskio festivalio metu</v>
      </c>
      <c r="C60" s="105" t="str">
        <f>'006 pr. asignavimai'!O80</f>
        <v>vnt.</v>
      </c>
      <c r="D60" s="105">
        <f>'006 pr. asignavimai'!P80</f>
        <v>0</v>
      </c>
      <c r="E60" s="105">
        <f>'006 pr. asignavimai'!Q80</f>
        <v>0</v>
      </c>
      <c r="F60" s="105">
        <f>'006 pr. asignavimai'!R80</f>
        <v>0</v>
      </c>
      <c r="G60" s="289"/>
    </row>
    <row r="61" spans="1:7" ht="15" x14ac:dyDescent="0.2">
      <c r="A61" s="18" t="s">
        <v>114</v>
      </c>
      <c r="B61" s="296" t="str">
        <f>'006 pr. asignavimai'!C86</f>
        <v>Sudaryti sąlygas kultūros ir meno sričių programų finansavimui</v>
      </c>
      <c r="C61" s="297"/>
      <c r="D61" s="297"/>
      <c r="E61" s="297"/>
      <c r="F61" s="297"/>
      <c r="G61" s="294" t="s">
        <v>154</v>
      </c>
    </row>
    <row r="62" spans="1:7" ht="30" x14ac:dyDescent="0.2">
      <c r="A62" s="104" t="str">
        <f>'006 pr. asignavimai'!M86</f>
        <v>R-006-03-01-01</v>
      </c>
      <c r="B62" s="8" t="str">
        <f>'006 pr. asignavimai'!N86</f>
        <v>Kultūriniuose renginiuose dalyvavusių dalyvių ir lankytojų skaičiaus padidėjimas (palyginti su praėjusiais metais)</v>
      </c>
      <c r="C62" s="7" t="str">
        <f>'006 pr. asignavimai'!O86</f>
        <v>proc.</v>
      </c>
      <c r="D62" s="7">
        <f>'006 pr. asignavimai'!P86</f>
        <v>3</v>
      </c>
      <c r="E62" s="7">
        <f>'006 pr. asignavimai'!Q86</f>
        <v>4</v>
      </c>
      <c r="F62" s="96">
        <f>'006 pr. asignavimai'!R86</f>
        <v>4</v>
      </c>
      <c r="G62" s="295"/>
    </row>
    <row r="63" spans="1:7" ht="21.75" customHeight="1" x14ac:dyDescent="0.2">
      <c r="A63" s="57" t="s">
        <v>115</v>
      </c>
      <c r="B63" s="291" t="str">
        <f>'006 pr. asignavimai'!D87</f>
        <v>Kultūros projektų rėmimas</v>
      </c>
      <c r="C63" s="291"/>
      <c r="D63" s="291"/>
      <c r="E63" s="291"/>
      <c r="F63" s="291"/>
      <c r="G63" s="292" t="s">
        <v>154</v>
      </c>
    </row>
    <row r="64" spans="1:7" ht="21.75" customHeight="1" x14ac:dyDescent="0.2">
      <c r="A64" s="105" t="str">
        <f>'006 pr. asignavimai'!M87</f>
        <v>P-006-03-01-01-01</v>
      </c>
      <c r="B64" s="59" t="str">
        <f>'006 pr. asignavimai'!N87</f>
        <v xml:space="preserve">Finansuotų paraiškų skaičius </v>
      </c>
      <c r="C64" s="58" t="str">
        <f>'006 pr. asignavimai'!O87</f>
        <v>vnt.</v>
      </c>
      <c r="D64" s="58">
        <f>'006 pr. asignavimai'!P87</f>
        <v>40</v>
      </c>
      <c r="E64" s="58">
        <f>'006 pr. asignavimai'!Q87</f>
        <v>45</v>
      </c>
      <c r="F64" s="97">
        <f>'006 pr. asignavimai'!R87</f>
        <v>45</v>
      </c>
      <c r="G64" s="293"/>
    </row>
    <row r="65" spans="1:7" ht="15" x14ac:dyDescent="0.2">
      <c r="A65" s="57" t="s">
        <v>104</v>
      </c>
      <c r="B65" s="291" t="str">
        <f>'006 pr. asignavimai'!D90</f>
        <v>Pasiruošimas dainų šventei</v>
      </c>
      <c r="C65" s="291"/>
      <c r="D65" s="291"/>
      <c r="E65" s="291"/>
      <c r="F65" s="291"/>
      <c r="G65" s="288" t="s">
        <v>152</v>
      </c>
    </row>
    <row r="66" spans="1:7" ht="15" x14ac:dyDescent="0.2">
      <c r="A66" s="105" t="str">
        <f>'006 pr. asignavimai'!M90</f>
        <v>V-006-03-01-02-01</v>
      </c>
      <c r="B66" s="59" t="str">
        <f>'006 pr. asignavimai'!N90</f>
        <v>Meno mėgėjų kolektyvų, kuriems skirta parama rūbų ar instrumentų įsigijimui, skaičius</v>
      </c>
      <c r="C66" s="58" t="str">
        <f>'006 pr. asignavimai'!O90</f>
        <v>vnt.</v>
      </c>
      <c r="D66" s="58">
        <f>'006 pr. asignavimai'!P90</f>
        <v>2</v>
      </c>
      <c r="E66" s="58">
        <f>'006 pr. asignavimai'!Q90</f>
        <v>1</v>
      </c>
      <c r="F66" s="97">
        <f>'006 pr. asignavimai'!R90</f>
        <v>0</v>
      </c>
      <c r="G66" s="289"/>
    </row>
    <row r="67" spans="1:7" ht="15" x14ac:dyDescent="0.2">
      <c r="A67" s="57" t="s">
        <v>105</v>
      </c>
      <c r="B67" s="291" t="str">
        <f>'006 pr. asignavimai'!D93</f>
        <v>Miesto šventės ir kitų reprezentacinių renginių organizavimas</v>
      </c>
      <c r="C67" s="291"/>
      <c r="D67" s="291"/>
      <c r="E67" s="291"/>
      <c r="F67" s="291"/>
      <c r="G67" s="288" t="s">
        <v>152</v>
      </c>
    </row>
    <row r="68" spans="1:7" ht="15" x14ac:dyDescent="0.2">
      <c r="A68" s="105" t="str">
        <f>'006 pr. asignavimai'!M93</f>
        <v>V-006-03-01-03-01</v>
      </c>
      <c r="B68" s="59" t="str">
        <f>'006 pr. asignavimai'!N93</f>
        <v>Suorganizuotų renginių skaičius</v>
      </c>
      <c r="C68" s="58" t="str">
        <f>'006 pr. asignavimai'!O93</f>
        <v>vnt.</v>
      </c>
      <c r="D68" s="58">
        <f>'006 pr. asignavimai'!P93</f>
        <v>9</v>
      </c>
      <c r="E68" s="58">
        <f>'006 pr. asignavimai'!Q93</f>
        <v>9</v>
      </c>
      <c r="F68" s="97">
        <f>'006 pr. asignavimai'!R93</f>
        <v>9</v>
      </c>
      <c r="G68" s="289"/>
    </row>
    <row r="69" spans="1:7" ht="23.25" customHeight="1" x14ac:dyDescent="0.2">
      <c r="A69" s="57" t="s">
        <v>135</v>
      </c>
      <c r="B69" s="291" t="str">
        <f>'006 pr. asignavimai'!D96</f>
        <v xml:space="preserve">Lietuvos kultūros tarybos ir kitų kultūrinių projektų rėmimas                                      </v>
      </c>
      <c r="C69" s="291"/>
      <c r="D69" s="291"/>
      <c r="E69" s="291"/>
      <c r="F69" s="291"/>
      <c r="G69" s="292" t="s">
        <v>154</v>
      </c>
    </row>
    <row r="70" spans="1:7" ht="23.25" customHeight="1" x14ac:dyDescent="0.2">
      <c r="A70" s="106" t="str">
        <f>'006 pr. asignavimai'!M96</f>
        <v>P-006-03-01-04-01</v>
      </c>
      <c r="B70" s="107" t="str">
        <f>'006 pr. asignavimai'!N96</f>
        <v>Finansuotų projektų skaičius</v>
      </c>
      <c r="C70" s="108" t="str">
        <f>'006 pr. asignavimai'!O96</f>
        <v>vnt.</v>
      </c>
      <c r="D70" s="108">
        <f>'006 pr. asignavimai'!P96</f>
        <v>21</v>
      </c>
      <c r="E70" s="108">
        <f>'006 pr. asignavimai'!Q96</f>
        <v>23</v>
      </c>
      <c r="F70" s="109">
        <f>'006 pr. asignavimai'!R96</f>
        <v>23</v>
      </c>
      <c r="G70" s="293"/>
    </row>
    <row r="71" spans="1:7" ht="15" x14ac:dyDescent="0.2">
      <c r="A71" s="57" t="s">
        <v>168</v>
      </c>
      <c r="B71" s="291" t="s">
        <v>169</v>
      </c>
      <c r="C71" s="291"/>
      <c r="D71" s="291"/>
      <c r="E71" s="291"/>
      <c r="F71" s="291"/>
      <c r="G71" s="137"/>
    </row>
    <row r="72" spans="1:7" ht="15" x14ac:dyDescent="0.2">
      <c r="A72" s="58" t="str">
        <f>'006 pr. asignavimai'!M100</f>
        <v>V-006-03-01-05-01</v>
      </c>
      <c r="B72" s="59" t="str">
        <f>'006 pr. asignavimai'!N100</f>
        <v xml:space="preserve"> Kultūros paveldo objektų, kuriuose atlikti remonto ar tvarkybos darbai, skaičius</v>
      </c>
      <c r="C72" s="59" t="str">
        <f>'006 pr. asignavimai'!O100</f>
        <v>vnt.</v>
      </c>
      <c r="D72" s="59">
        <f>'006 pr. asignavimai'!P100</f>
        <v>8</v>
      </c>
      <c r="E72" s="59">
        <f>'006 pr. asignavimai'!Q100</f>
        <v>9</v>
      </c>
      <c r="F72" s="136">
        <f>'006 pr. asignavimai'!R100</f>
        <v>10</v>
      </c>
      <c r="G72" s="137"/>
    </row>
    <row r="73" spans="1:7" ht="15" x14ac:dyDescent="0.2">
      <c r="A73" s="58" t="str">
        <f>'006 pr. asignavimai'!M101</f>
        <v>V-006-03-01-05-02</v>
      </c>
      <c r="B73" s="59" t="str">
        <f>'006 pr. asignavimai'!N101</f>
        <v>Sutvarkytų kultūrinę vertę turinčių objektų skaičius</v>
      </c>
      <c r="C73" s="59" t="str">
        <f>'006 pr. asignavimai'!O101</f>
        <v>vnt.</v>
      </c>
      <c r="D73" s="59">
        <f>'006 pr. asignavimai'!P101</f>
        <v>9</v>
      </c>
      <c r="E73" s="59">
        <f>'006 pr. asignavimai'!Q101</f>
        <v>10</v>
      </c>
      <c r="F73" s="59">
        <f>'006 pr. asignavimai'!R101</f>
        <v>11</v>
      </c>
      <c r="G73" s="5"/>
    </row>
    <row r="74" spans="1:7" ht="15" x14ac:dyDescent="0.2">
      <c r="A74" s="57" t="s">
        <v>187</v>
      </c>
      <c r="B74" s="291" t="str">
        <f>'006 pr. asignavimai'!D104</f>
        <v>Tarptautinio M. Oginskio festivalio organizavimas</v>
      </c>
      <c r="C74" s="291"/>
      <c r="D74" s="291"/>
      <c r="E74" s="291"/>
      <c r="F74" s="291"/>
      <c r="G74" s="288" t="s">
        <v>152</v>
      </c>
    </row>
    <row r="75" spans="1:7" ht="15" x14ac:dyDescent="0.2">
      <c r="A75" s="105" t="str">
        <f>'006 pr. asignavimai'!M104</f>
        <v>V-006-03-01-06-01</v>
      </c>
      <c r="B75" s="59" t="str">
        <f>'006 pr. asignavimai'!N104</f>
        <v>Suorganizuotų renginių skaičius tarptautinio M. Oginskio festivalio metu</v>
      </c>
      <c r="C75" s="58" t="str">
        <f>'006 pr. asignavimai'!O104</f>
        <v>vnt.</v>
      </c>
      <c r="D75" s="58">
        <f>'006 pr. asignavimai'!P104</f>
        <v>7</v>
      </c>
      <c r="E75" s="58">
        <f>'006 pr. asignavimai'!Q104</f>
        <v>7</v>
      </c>
      <c r="F75" s="58">
        <f>'006 pr. asignavimai'!R104</f>
        <v>8</v>
      </c>
      <c r="G75" s="289"/>
    </row>
  </sheetData>
  <mergeCells count="42">
    <mergeCell ref="B63:F63"/>
    <mergeCell ref="B65:F65"/>
    <mergeCell ref="B67:F67"/>
    <mergeCell ref="B43:F43"/>
    <mergeCell ref="B47:F47"/>
    <mergeCell ref="B59:F59"/>
    <mergeCell ref="B61:F61"/>
    <mergeCell ref="B15:F15"/>
    <mergeCell ref="B18:F18"/>
    <mergeCell ref="D12:F12"/>
    <mergeCell ref="A11:G11"/>
    <mergeCell ref="G12:G13"/>
    <mergeCell ref="B12:C12"/>
    <mergeCell ref="A12:A13"/>
    <mergeCell ref="G15:G17"/>
    <mergeCell ref="G18:G22"/>
    <mergeCell ref="G23:G26"/>
    <mergeCell ref="G27:G30"/>
    <mergeCell ref="G31:G34"/>
    <mergeCell ref="G35:G38"/>
    <mergeCell ref="G39:G42"/>
    <mergeCell ref="B35:F35"/>
    <mergeCell ref="B27:F27"/>
    <mergeCell ref="B23:F23"/>
    <mergeCell ref="B31:F31"/>
    <mergeCell ref="B39:F39"/>
    <mergeCell ref="G59:G60"/>
    <mergeCell ref="G43:G46"/>
    <mergeCell ref="G47:G51"/>
    <mergeCell ref="B74:F74"/>
    <mergeCell ref="G74:G75"/>
    <mergeCell ref="B71:F71"/>
    <mergeCell ref="G52:G56"/>
    <mergeCell ref="G67:G68"/>
    <mergeCell ref="G69:G70"/>
    <mergeCell ref="G57:G58"/>
    <mergeCell ref="G61:G62"/>
    <mergeCell ref="G63:G64"/>
    <mergeCell ref="G65:G66"/>
    <mergeCell ref="B52:F52"/>
    <mergeCell ref="B57:F57"/>
    <mergeCell ref="B69:F69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2024-12-19T12:32:42Z</dcterms:modified>
</cp:coreProperties>
</file>